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LACCD-FS01\Public\001 Quality\FORMS\00 UPCOMING FORMS ANNOUNCEMENT\cc-0010\"/>
    </mc:Choice>
  </mc:AlternateContent>
  <workbookProtection workbookAlgorithmName="SHA-512" workbookHashValue="I53Z404PUBkfnHKXNdjf+k2Mam09BjnHS4ugp0W0RLef5ewoXHEzxuTMMt2fHN+ZJ3JH260tzpDVm6MMdGV43Q==" workbookSaltValue="WugYzr3ixoLH8ApA25Qj7g==" workbookSpinCount="100000" lockStructure="1"/>
  <bookViews>
    <workbookView xWindow="0" yWindow="0" windowWidth="23040" windowHeight="10515"/>
  </bookViews>
  <sheets>
    <sheet name="Punch List" sheetId="3" r:id="rId1"/>
    <sheet name="Summary Page (Cover Page)" sheetId="4" r:id="rId2"/>
    <sheet name="List" sheetId="2" state="hidden" r:id="rId3"/>
  </sheets>
  <definedNames>
    <definedName name="_xlnm._FilterDatabase" localSheetId="0" hidden="1">'Punch List'!$A$25:$S$25</definedName>
    <definedName name="_xlnm._FilterDatabase" localSheetId="1" hidden="1">'Summary Page (Cover Page)'!#REF!</definedName>
    <definedName name="_xlnm.Print_Area" localSheetId="0">'Punch List'!$A$1:$S$96</definedName>
    <definedName name="_xlnm.Print_Area" localSheetId="1">'Summary Page (Cover Page)'!$A$1:$S$48</definedName>
    <definedName name="_xlnm.Print_Titles" localSheetId="0">'Punch List'!$1:$18</definedName>
    <definedName name="_xlnm.Print_Titles" localSheetId="1">'Summary Page (Cover Page)'!$1:$18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9" i="4" l="1"/>
  <c r="H10" i="4" s="1"/>
  <c r="S9" i="4"/>
  <c r="M16" i="4"/>
  <c r="M15" i="4"/>
  <c r="M14" i="4"/>
  <c r="M13" i="4"/>
  <c r="M12" i="4"/>
  <c r="C10" i="4"/>
  <c r="C9" i="4"/>
  <c r="C16" i="4"/>
  <c r="C15" i="4"/>
  <c r="C14" i="4"/>
  <c r="C13" i="4"/>
  <c r="C11" i="4"/>
  <c r="A20" i="4" l="1"/>
  <c r="R39" i="4"/>
  <c r="R38" i="4"/>
  <c r="R37" i="4"/>
  <c r="R36" i="4"/>
  <c r="R35" i="4"/>
  <c r="R34" i="4"/>
  <c r="R33" i="4"/>
  <c r="R32" i="4"/>
  <c r="R31" i="4"/>
  <c r="R30" i="4"/>
  <c r="R28" i="4"/>
  <c r="R27" i="4"/>
  <c r="R29" i="4"/>
  <c r="R26" i="4"/>
  <c r="D39" i="4"/>
  <c r="D38" i="4"/>
  <c r="D37" i="4"/>
  <c r="D36" i="4"/>
  <c r="D35" i="4"/>
  <c r="D34" i="4"/>
  <c r="D33" i="4"/>
  <c r="D32" i="4"/>
  <c r="D31" i="4"/>
  <c r="D30" i="4"/>
  <c r="D29" i="4"/>
  <c r="D28" i="4"/>
  <c r="D27" i="4"/>
  <c r="D26" i="4"/>
  <c r="R40" i="4" l="1"/>
  <c r="D40" i="4"/>
  <c r="D41" i="4" s="1"/>
  <c r="H11" i="4"/>
  <c r="A6" i="4"/>
  <c r="P10" i="3" l="1"/>
  <c r="P10" i="4"/>
  <c r="S41" i="4"/>
  <c r="R43" i="4" s="1"/>
  <c r="Q67" i="3"/>
  <c r="Q66" i="3"/>
  <c r="Q65" i="3"/>
  <c r="A29" i="3" l="1"/>
  <c r="A26" i="3"/>
  <c r="A61" i="3" l="1"/>
  <c r="T61" i="3"/>
  <c r="A27" i="3" l="1"/>
  <c r="A28"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S67" i="3" l="1"/>
  <c r="N11" i="3" l="1"/>
  <c r="N11" i="4"/>
  <c r="H10" i="3"/>
  <c r="I66" i="3" l="1"/>
  <c r="A6" i="3" l="1"/>
  <c r="I73" i="3" s="1"/>
  <c r="H11" i="3"/>
  <c r="C73" i="3" l="1"/>
  <c r="K66" i="3"/>
  <c r="S66" i="3"/>
  <c r="I72" i="3" l="1"/>
  <c r="C72" i="3" s="1"/>
  <c r="I71" i="3"/>
  <c r="C71" i="3" l="1"/>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K67" i="3" l="1"/>
  <c r="K65" i="3"/>
  <c r="I74" i="3"/>
  <c r="S65" i="3"/>
  <c r="N10" i="4" l="1"/>
  <c r="N10" i="3"/>
  <c r="I67" i="3"/>
  <c r="I65" i="3"/>
  <c r="I70" i="3" l="1"/>
  <c r="O10" i="3" l="1"/>
  <c r="O10" i="4"/>
  <c r="S62" i="3"/>
  <c r="S70" i="3" l="1"/>
  <c r="S71" i="3" l="1"/>
  <c r="S73" i="3" s="1"/>
</calcChain>
</file>

<file path=xl/comments1.xml><?xml version="1.0" encoding="utf-8"?>
<comments xmlns="http://schemas.openxmlformats.org/spreadsheetml/2006/main">
  <authors>
    <author>Ulysses Gatdula</author>
  </authors>
  <commentList>
    <comment ref="C9" authorId="0" shapeId="0">
      <text>
        <r>
          <rPr>
            <sz val="9"/>
            <color indexed="81"/>
            <rFont val="Tahoma"/>
            <family val="2"/>
          </rPr>
          <t>All project information fields will autopopulate the Punch List Summary Page with the same information.</t>
        </r>
      </text>
    </comment>
    <comment ref="O9" authorId="0" shapeId="0">
      <text>
        <r>
          <rPr>
            <b/>
            <u/>
            <sz val="9"/>
            <color indexed="81"/>
            <rFont val="Tahoma"/>
            <family val="2"/>
          </rPr>
          <t>Substantial Completion Punch List</t>
        </r>
        <r>
          <rPr>
            <sz val="9"/>
            <color indexed="81"/>
            <rFont val="Tahoma"/>
            <family val="2"/>
          </rPr>
          <t xml:space="preserve">
• List of items of Work to be completed or corrected to achieve Substantial Completion. The items on the Substantial Completion Punch List are not priced. 
</t>
        </r>
        <r>
          <rPr>
            <b/>
            <u/>
            <sz val="9"/>
            <color indexed="81"/>
            <rFont val="Tahoma"/>
            <family val="2"/>
          </rPr>
          <t>Final Completion Punch List</t>
        </r>
        <r>
          <rPr>
            <sz val="9"/>
            <color indexed="81"/>
            <rFont val="Tahoma"/>
            <family val="2"/>
          </rPr>
          <t xml:space="preserve">
• Upon achieving Substantial Completion, this punch list will be prepared to include remaining minor and/or trivial items and  estimated costs associated with each item.
• At </t>
        </r>
        <r>
          <rPr>
            <b/>
            <sz val="9"/>
            <color indexed="81"/>
            <rFont val="Tahoma"/>
            <family val="2"/>
          </rPr>
          <t>Substantial Completion</t>
        </r>
        <r>
          <rPr>
            <sz val="9"/>
            <color indexed="81"/>
            <rFont val="Tahoma"/>
            <family val="2"/>
          </rPr>
          <t xml:space="preserve">, this list should be attached to the Notice of Substantial Completion (Form CC-0110).
• At </t>
        </r>
        <r>
          <rPr>
            <b/>
            <sz val="9"/>
            <color indexed="81"/>
            <rFont val="Tahoma"/>
            <family val="2"/>
          </rPr>
          <t>Final Completion</t>
        </r>
        <r>
          <rPr>
            <sz val="9"/>
            <color indexed="81"/>
            <rFont val="Tahoma"/>
            <family val="2"/>
          </rPr>
          <t>, this list should be attached to the Notice of Final Completion (Form CC-0115). All items should be shown as "Accepted" and the "Total Withhold for Remaining Contract Items" should be equal to $0.00 (zero).</t>
        </r>
      </text>
    </comment>
    <comment ref="A25" authorId="0" shapeId="0">
      <text>
        <r>
          <rPr>
            <sz val="9"/>
            <color indexed="81"/>
            <rFont val="Tahoma"/>
            <family val="2"/>
          </rPr>
          <t xml:space="preserve">To insert additional rows:
 1. Select one or more row numbers to 
     the left of the Item Count column
     (e.g., Item Count #1 is Row 21).
 2. </t>
        </r>
        <r>
          <rPr>
            <b/>
            <sz val="9"/>
            <color indexed="81"/>
            <rFont val="Tahoma"/>
            <family val="2"/>
          </rPr>
          <t>Hold</t>
        </r>
        <r>
          <rPr>
            <sz val="9"/>
            <color indexed="81"/>
            <rFont val="Tahoma"/>
            <family val="2"/>
          </rPr>
          <t xml:space="preserve"> </t>
        </r>
        <r>
          <rPr>
            <b/>
            <sz val="9"/>
            <color indexed="81"/>
            <rFont val="Tahoma"/>
            <family val="2"/>
          </rPr>
          <t>Ctrl and press the "+" button</t>
        </r>
        <r>
          <rPr>
            <sz val="9"/>
            <color indexed="81"/>
            <rFont val="Tahoma"/>
            <family val="2"/>
          </rPr>
          <t xml:space="preserve"> 
     repeatedly.
To delete rows:
 1. Select one or more row numbers.
 2. Right-click the row number.
 3. Select "Delete."</t>
        </r>
      </text>
    </comment>
    <comment ref="B25" authorId="0" shapeId="0">
      <text>
        <r>
          <rPr>
            <sz val="9"/>
            <color indexed="81"/>
            <rFont val="Tahoma"/>
            <family val="2"/>
          </rPr>
          <t xml:space="preserve">Use the drop-down menu to select the Item Type for each punch list item. Use the Filter Feature to select one or more Item Types to Limit your view of specific punch list items.
</t>
        </r>
        <r>
          <rPr>
            <b/>
            <u/>
            <sz val="9"/>
            <color indexed="81"/>
            <rFont val="Tahoma"/>
            <family val="2"/>
          </rPr>
          <t>IMPORTANT</t>
        </r>
        <r>
          <rPr>
            <b/>
            <sz val="9"/>
            <color indexed="81"/>
            <rFont val="Tahoma"/>
            <family val="2"/>
          </rPr>
          <t>:</t>
        </r>
        <r>
          <rPr>
            <sz val="9"/>
            <color indexed="81"/>
            <rFont val="Tahoma"/>
            <family val="2"/>
          </rPr>
          <t xml:space="preserve"> The Item Type </t>
        </r>
        <r>
          <rPr>
            <b/>
            <u/>
            <sz val="9"/>
            <color indexed="81"/>
            <rFont val="Tahoma"/>
            <family val="2"/>
          </rPr>
          <t>must</t>
        </r>
        <r>
          <rPr>
            <sz val="9"/>
            <color indexed="81"/>
            <rFont val="Tahoma"/>
            <family val="2"/>
          </rPr>
          <t xml:space="preserve"> be selected in order for the corresponding Fair Cost Estimate (FCE) dollar amount to be included in the Summary of Outstanding Contract Items table on the Punch List Summary Page. </t>
        </r>
      </text>
    </comment>
    <comment ref="D25" authorId="0" shapeId="0">
      <text>
        <r>
          <rPr>
            <sz val="9"/>
            <color indexed="81"/>
            <rFont val="Tahoma"/>
            <family val="2"/>
          </rPr>
          <t>Be specific (e.g., building, room, gridlines, etc.)</t>
        </r>
      </text>
    </comment>
    <comment ref="E25" authorId="0" shapeId="0">
      <text>
        <r>
          <rPr>
            <sz val="9"/>
            <color indexed="81"/>
            <rFont val="Tahoma"/>
            <family val="2"/>
          </rPr>
          <t>If available. Photos are encouraged during site inspections.</t>
        </r>
      </text>
    </comment>
    <comment ref="F25" authorId="0" shapeId="0">
      <text>
        <r>
          <rPr>
            <sz val="9"/>
            <color indexed="81"/>
            <rFont val="Tahoma"/>
            <family val="2"/>
          </rPr>
          <t>e.g., Plan sheet and location, Specification division and section, General Conditions section, Change Order No., or other reference in Contract Documents.</t>
        </r>
      </text>
    </comment>
    <comment ref="G25" authorId="0" shapeId="0">
      <text>
        <r>
          <rPr>
            <sz val="9"/>
            <color indexed="81"/>
            <rFont val="Tahoma"/>
            <family val="2"/>
          </rPr>
          <t>e.g., CPT, IOR, AOR, College Facilities, etc.</t>
        </r>
      </text>
    </comment>
    <comment ref="H25" authorId="0" shapeId="0">
      <text>
        <r>
          <rPr>
            <sz val="9"/>
            <color indexed="81"/>
            <rFont val="Tahoma"/>
            <family val="2"/>
          </rPr>
          <t>Item identified in which open item list/log, and which item number 
(e.g., Non-Compliance Notice Log #4, Deficiency/Deviation Notice Log #3, Notice of Concern Log #12, DSA Field Trip Note Log #19, AOR Punch List #4, etc.)</t>
        </r>
      </text>
    </comment>
    <comment ref="I25" authorId="0" shapeId="0">
      <text>
        <r>
          <rPr>
            <sz val="9"/>
            <color indexed="81"/>
            <rFont val="Tahoma"/>
            <family val="2"/>
          </rPr>
          <t>Date of open item list/log referenced</t>
        </r>
      </text>
    </comment>
    <comment ref="J25" authorId="0" shapeId="0">
      <text>
        <r>
          <rPr>
            <sz val="9"/>
            <color indexed="81"/>
            <rFont val="Tahoma"/>
            <family val="2"/>
          </rPr>
          <t>If the punch list item is included in a separate list that is attached to this form, identify the</t>
        </r>
        <r>
          <rPr>
            <b/>
            <sz val="9"/>
            <color indexed="81"/>
            <rFont val="Tahoma"/>
            <family val="2"/>
          </rPr>
          <t xml:space="preserve"> List Reference Location</t>
        </r>
        <r>
          <rPr>
            <sz val="9"/>
            <color indexed="81"/>
            <rFont val="Tahoma"/>
            <family val="2"/>
          </rPr>
          <t xml:space="preserve">, the </t>
        </r>
        <r>
          <rPr>
            <b/>
            <sz val="9"/>
            <color indexed="81"/>
            <rFont val="Tahoma"/>
            <family val="2"/>
          </rPr>
          <t>List Date</t>
        </r>
        <r>
          <rPr>
            <sz val="9"/>
            <color indexed="81"/>
            <rFont val="Tahoma"/>
            <family val="2"/>
          </rPr>
          <t xml:space="preserve">, and use the drop-down list in the </t>
        </r>
        <r>
          <rPr>
            <b/>
            <sz val="9"/>
            <color indexed="81"/>
            <rFont val="Tahoma"/>
            <family val="2"/>
          </rPr>
          <t>List Attached</t>
        </r>
        <r>
          <rPr>
            <sz val="9"/>
            <color indexed="81"/>
            <rFont val="Tahoma"/>
            <family val="2"/>
          </rPr>
          <t xml:space="preserve"> column to select “</t>
        </r>
        <r>
          <rPr>
            <b/>
            <sz val="9"/>
            <color indexed="81"/>
            <rFont val="Tahoma"/>
            <family val="2"/>
          </rPr>
          <t>x</t>
        </r>
        <r>
          <rPr>
            <sz val="9"/>
            <color indexed="81"/>
            <rFont val="Tahoma"/>
            <family val="2"/>
          </rPr>
          <t>”</t>
        </r>
      </text>
    </comment>
    <comment ref="K25" authorId="0" shapeId="0">
      <text>
        <r>
          <rPr>
            <sz val="9"/>
            <color indexed="81"/>
            <rFont val="Tahoma"/>
            <family val="2"/>
          </rPr>
          <t>Party/Parties responsible for completing items (e.g., General Contractor, AOR, IOR, Government Agency, CPT, College, etc.)</t>
        </r>
      </text>
    </comment>
    <comment ref="L25" authorId="0" shapeId="0">
      <text>
        <r>
          <rPr>
            <sz val="9"/>
            <color indexed="81"/>
            <rFont val="Tahoma"/>
            <family val="2"/>
          </rPr>
          <t>If the item requires government agency approval, identify which agency (e.g., DSA, City of LA, MTA, LABOE, LAUFD, etc.)</t>
        </r>
      </text>
    </comment>
    <comment ref="M25" authorId="0" shapeId="0">
      <text>
        <r>
          <rPr>
            <sz val="9"/>
            <color indexed="81"/>
            <rFont val="Tahoma"/>
            <family val="2"/>
          </rPr>
          <t>Should be marked with an "</t>
        </r>
        <r>
          <rPr>
            <b/>
            <sz val="9"/>
            <color indexed="81"/>
            <rFont val="Tahoma"/>
            <family val="2"/>
          </rPr>
          <t>x</t>
        </r>
        <r>
          <rPr>
            <sz val="9"/>
            <color indexed="81"/>
            <rFont val="Tahoma"/>
            <family val="2"/>
          </rPr>
          <t>" by Contractor if it disputes any items.  General Conditions require the contractor to “note its objection on the Final Completion Punch List” and promptly sign and deliver to the CPD and Design Consultant.  This box may also be marked by the AOR or IOR, so long as it is noted in the “Comments/Notes” box who is disputing.</t>
        </r>
      </text>
    </comment>
    <comment ref="N25" authorId="0" shapeId="0">
      <text>
        <r>
          <rPr>
            <sz val="9"/>
            <color indexed="81"/>
            <rFont val="Tahoma"/>
            <family val="2"/>
          </rPr>
          <t>May include reasoning for disputing the open item, who is disputing the item, action items for those with responsibility, background, updates, etc.</t>
        </r>
      </text>
    </comment>
    <comment ref="O25" authorId="0" shapeId="0">
      <text>
        <r>
          <rPr>
            <sz val="9"/>
            <color indexed="81"/>
            <rFont val="Tahoma"/>
            <family val="2"/>
          </rPr>
          <t>Identify who approved the item as complete.</t>
        </r>
      </text>
    </comment>
    <comment ref="P25" authorId="0" shapeId="0">
      <text>
        <r>
          <rPr>
            <sz val="9"/>
            <color indexed="81"/>
            <rFont val="Tahoma"/>
            <family val="2"/>
          </rPr>
          <t xml:space="preserve">  • If the punch list item is </t>
        </r>
        <r>
          <rPr>
            <b/>
            <u/>
            <sz val="9"/>
            <color indexed="81"/>
            <rFont val="Tahoma"/>
            <family val="2"/>
          </rPr>
          <t>not completed</t>
        </r>
        <r>
          <rPr>
            <sz val="9"/>
            <color indexed="81"/>
            <rFont val="Tahoma"/>
            <family val="2"/>
          </rPr>
          <t xml:space="preserve">, 
    leave the Date Accepted field </t>
        </r>
        <r>
          <rPr>
            <b/>
            <sz val="9"/>
            <color indexed="81"/>
            <rFont val="Tahoma"/>
            <family val="2"/>
          </rPr>
          <t>blank.</t>
        </r>
        <r>
          <rPr>
            <sz val="9"/>
            <color indexed="81"/>
            <rFont val="Tahoma"/>
            <family val="2"/>
          </rPr>
          <t xml:space="preserve">
  • If the punch list item is </t>
        </r>
        <r>
          <rPr>
            <b/>
            <u/>
            <sz val="9"/>
            <color indexed="81"/>
            <rFont val="Tahoma"/>
            <family val="2"/>
          </rPr>
          <t xml:space="preserve">completed and 
</t>
        </r>
        <r>
          <rPr>
            <b/>
            <sz val="9"/>
            <color indexed="81"/>
            <rFont val="Tahoma"/>
            <family val="2"/>
          </rPr>
          <t xml:space="preserve">    </t>
        </r>
        <r>
          <rPr>
            <b/>
            <u/>
            <sz val="9"/>
            <color indexed="81"/>
            <rFont val="Tahoma"/>
            <family val="2"/>
          </rPr>
          <t>accepted</t>
        </r>
        <r>
          <rPr>
            <sz val="9"/>
            <color indexed="81"/>
            <rFont val="Tahoma"/>
            <family val="2"/>
          </rPr>
          <t xml:space="preserve">, enter the Date Accepted. 
    </t>
        </r>
        <r>
          <rPr>
            <b/>
            <u/>
            <sz val="9"/>
            <color indexed="81"/>
            <rFont val="Tahoma"/>
            <family val="2"/>
          </rPr>
          <t>DO NOT</t>
        </r>
        <r>
          <rPr>
            <sz val="9"/>
            <color indexed="81"/>
            <rFont val="Tahoma"/>
            <family val="2"/>
          </rPr>
          <t xml:space="preserve"> change the FCE amount to $0.00.
</t>
        </r>
        <r>
          <rPr>
            <b/>
            <u/>
            <sz val="9"/>
            <color indexed="81"/>
            <rFont val="Tahoma"/>
            <family val="2"/>
          </rPr>
          <t>IMPORTANT</t>
        </r>
        <r>
          <rPr>
            <sz val="9"/>
            <color indexed="81"/>
            <rFont val="Tahoma"/>
            <family val="2"/>
          </rPr>
          <t>: The totals are separated by punch list items that have or have not been completed (i.e. with or without a Date Accepted)</t>
        </r>
      </text>
    </comment>
    <comment ref="Q25" authorId="0" shapeId="0">
      <text>
        <r>
          <rPr>
            <sz val="9"/>
            <color indexed="81"/>
            <rFont val="Tahoma"/>
            <family val="2"/>
          </rPr>
          <t>May include quantity of outstanding materials to substantiate FCE.</t>
        </r>
      </text>
    </comment>
    <comment ref="R25" authorId="0" shapeId="0">
      <text>
        <r>
          <rPr>
            <sz val="9"/>
            <color indexed="81"/>
            <rFont val="Tahoma"/>
            <family val="2"/>
          </rPr>
          <t>e.g., SF, LF, CY, etc.</t>
        </r>
      </text>
    </comment>
    <comment ref="I67" authorId="0" shapeId="0">
      <text>
        <r>
          <rPr>
            <b/>
            <sz val="9"/>
            <color indexed="81"/>
            <rFont val="Tahoma"/>
            <family val="2"/>
          </rPr>
          <t>Prior to Substantial Completion:</t>
        </r>
        <r>
          <rPr>
            <sz val="9"/>
            <color indexed="81"/>
            <rFont val="Tahoma"/>
            <family val="2"/>
          </rPr>
          <t xml:space="preserve">
  • All punch list items should be incomplete.
  • The Date Accepted fields should all be blank.
  • The number of "Accepted/Completed SC Punch List 
     Items” should be zero.
  • The number of "Remaining SC Punch List 
     Items” should be equal to the number of "All SC Punch 
     List Items.”
</t>
        </r>
        <r>
          <rPr>
            <b/>
            <sz val="9"/>
            <color indexed="81"/>
            <rFont val="Tahoma"/>
            <family val="2"/>
          </rPr>
          <t>As the project approaches Substantial Completion:</t>
        </r>
        <r>
          <rPr>
            <sz val="9"/>
            <color indexed="81"/>
            <rFont val="Tahoma"/>
            <family val="2"/>
          </rPr>
          <t xml:space="preserve">
  • The number of "Accepted/Completed SC Punch List 
     Items" should increase.
  • The number of dates entered in the Date 
     Accepted field should increase.
  • The number of “Remaining SC Punch List Items” should 
     decrease.
  • The number of “All SC Punch List Items” should not 
    change.
</t>
        </r>
        <r>
          <rPr>
            <b/>
            <sz val="9"/>
            <color indexed="81"/>
            <rFont val="Tahoma"/>
            <family val="2"/>
          </rPr>
          <t xml:space="preserve">
At Substantial Completion:</t>
        </r>
        <r>
          <rPr>
            <sz val="9"/>
            <color indexed="81"/>
            <rFont val="Tahoma"/>
            <family val="2"/>
          </rPr>
          <t xml:space="preserve">
  • All punch list items should be complete.
  • The Date Accepted fields should all contain 
     dates.
  • The number of "Accepted/Completed SC Punch List 
     Items” should be equal to the number of “All SC Punch 
     List Items.”
  • The number of “Remaining SC Punch List Items” should 
     be zero.</t>
        </r>
      </text>
    </comment>
    <comment ref="S67" authorId="0" shapeId="0">
      <text>
        <r>
          <rPr>
            <b/>
            <sz val="9"/>
            <color indexed="81"/>
            <rFont val="Tahoma"/>
            <family val="2"/>
          </rPr>
          <t>At Substantial Completion:</t>
        </r>
        <r>
          <rPr>
            <sz val="9"/>
            <color indexed="81"/>
            <rFont val="Tahoma"/>
            <family val="2"/>
          </rPr>
          <t xml:space="preserve">
  • All punch list items should be incomplete.
  • The Date Accepted fields should all be blank.
  • The total amount for "Accepted/Completed 
     Contract Items Subject to Withhold” should be
     zero.
  • The "Total Withhold for Remaining Contract 
     Items” should be equal to the total amount for 
     "All Contract Items Subject to Withhold.”
</t>
        </r>
        <r>
          <rPr>
            <b/>
            <sz val="9"/>
            <color indexed="81"/>
            <rFont val="Tahoma"/>
            <family val="2"/>
          </rPr>
          <t>As the project approaches Final Completion:</t>
        </r>
        <r>
          <rPr>
            <sz val="9"/>
            <color indexed="81"/>
            <rFont val="Tahoma"/>
            <family val="2"/>
          </rPr>
          <t xml:space="preserve">
  • The number of accepted/completed punch list 
     items should increase.
  • The number of dates entered in the Date 
     Accepted field should increase.
  • The total amount for "Accepted/Completed 
     Contract Items Subject to Withhold” should 
     increase.
  • The “Total Withhold for Remaining Contract 
     Items” should decrease.
  • The total amount for “All Contract Items Subject 
     to Withhold” should not change.
</t>
        </r>
        <r>
          <rPr>
            <b/>
            <sz val="9"/>
            <color indexed="81"/>
            <rFont val="Tahoma"/>
            <family val="2"/>
          </rPr>
          <t>At Final Completion:</t>
        </r>
        <r>
          <rPr>
            <sz val="9"/>
            <color indexed="81"/>
            <rFont val="Tahoma"/>
            <family val="2"/>
          </rPr>
          <t xml:space="preserve">
  • All punch list items should be complete.
  • The Date Accepted fields should all contain 
     dates.
  • The total amount for "Accepted/Completed 
     Contract Items Subject to Withhold” should be
     equal to the total amount for “All Contract Items 
     Subject to Withhold.”
  • The “Total Withhold for Remaining Contract 
     Items” should be zero.</t>
        </r>
      </text>
    </comment>
    <comment ref="S71" authorId="0" shapeId="0">
      <text>
        <r>
          <rPr>
            <b/>
            <sz val="9"/>
            <color indexed="81"/>
            <rFont val="Tahoma"/>
            <family val="2"/>
          </rPr>
          <t>150% markup</t>
        </r>
        <r>
          <rPr>
            <sz val="9"/>
            <color indexed="81"/>
            <rFont val="Tahoma"/>
            <family val="2"/>
          </rPr>
          <t xml:space="preserve"> is automatically calculated</t>
        </r>
      </text>
    </comment>
    <comment ref="S73" authorId="0" shapeId="0">
      <text>
        <r>
          <rPr>
            <b/>
            <u/>
            <sz val="9"/>
            <color indexed="81"/>
            <rFont val="Tahoma"/>
            <family val="2"/>
          </rPr>
          <t>IMPORTANT</t>
        </r>
        <r>
          <rPr>
            <sz val="9"/>
            <color indexed="81"/>
            <rFont val="Tahoma"/>
            <family val="2"/>
          </rPr>
          <t xml:space="preserve">: The “Total Withhold for Remaining Contract Items (x150%)" (Double underline) on the Punch List Summary Page must equal the “Total Withhold For Remaining Contract Items (x150%)" (Double underline) on the Final Completion Punch List.
  • If the numbers are </t>
        </r>
        <r>
          <rPr>
            <b/>
            <u/>
            <sz val="9"/>
            <color indexed="81"/>
            <rFont val="Tahoma"/>
            <family val="2"/>
          </rPr>
          <t>not equal</t>
        </r>
        <r>
          <rPr>
            <sz val="9"/>
            <color indexed="81"/>
            <rFont val="Tahoma"/>
            <family val="2"/>
          </rPr>
          <t xml:space="preserve">, the number will 
    turn red and will appear in a red box.
  • If the numbers are </t>
        </r>
        <r>
          <rPr>
            <b/>
            <u/>
            <sz val="9"/>
            <color indexed="81"/>
            <rFont val="Tahoma"/>
            <family val="2"/>
          </rPr>
          <t>not equal</t>
        </r>
        <r>
          <rPr>
            <sz val="9"/>
            <color indexed="81"/>
            <rFont val="Tahoma"/>
            <family val="2"/>
          </rPr>
          <t>, then the Item 
    Type has not been selected for one or more 
    punch list items.</t>
        </r>
      </text>
    </comment>
  </commentList>
</comments>
</file>

<file path=xl/comments2.xml><?xml version="1.0" encoding="utf-8"?>
<comments xmlns="http://schemas.openxmlformats.org/spreadsheetml/2006/main">
  <authors>
    <author>Ulysses Gatdula</author>
  </authors>
  <commentList>
    <comment ref="C9" authorId="0" shapeId="0">
      <text>
        <r>
          <rPr>
            <sz val="9"/>
            <color indexed="81"/>
            <rFont val="Tahoma"/>
            <family val="2"/>
          </rPr>
          <t>All project information fields will autopopulate the Punch List Summary Page with the same information.</t>
        </r>
      </text>
    </comment>
  </commentList>
</comments>
</file>

<file path=xl/sharedStrings.xml><?xml version="1.0" encoding="utf-8"?>
<sst xmlns="http://schemas.openxmlformats.org/spreadsheetml/2006/main" count="170" uniqueCount="113">
  <si>
    <t xml:space="preserve"> </t>
  </si>
  <si>
    <t>Warranty Documents</t>
  </si>
  <si>
    <t>DATE:</t>
  </si>
  <si>
    <t>COLLEGE:</t>
  </si>
  <si>
    <t>PROJECT NAME:</t>
  </si>
  <si>
    <t>CONTRACT NO.:</t>
  </si>
  <si>
    <t>CONTRACTOR NAME:</t>
  </si>
  <si>
    <t>DSA  A #:</t>
  </si>
  <si>
    <t>CPT PROJECT MANAGER:</t>
  </si>
  <si>
    <t>ITEM COUNT</t>
  </si>
  <si>
    <t>Attic Stock</t>
  </si>
  <si>
    <t>DATE</t>
  </si>
  <si>
    <t>CONTRACT REFERENCE LOCATION</t>
  </si>
  <si>
    <t>LOS ANGELES COMMUNITY COLLEGE DISTRICT</t>
  </si>
  <si>
    <t>DEPARTMENT OF FACILITIES PLANNING AND DEVELOPMENT</t>
  </si>
  <si>
    <t>SUSTAINABLE BUILDING PROGRAM</t>
  </si>
  <si>
    <t>COMMISSIONING:</t>
  </si>
  <si>
    <t>(+) ADDITIONAL 50%</t>
  </si>
  <si>
    <t>SIGNATURE</t>
  </si>
  <si>
    <t>(FORM CC-0010)</t>
  </si>
  <si>
    <t>Final Clean Up</t>
  </si>
  <si>
    <t>Testing &amp; Inspection</t>
  </si>
  <si>
    <t>Building Flush Out for HVAC</t>
  </si>
  <si>
    <t>Required Documents</t>
  </si>
  <si>
    <t>Repair of Defective Work</t>
  </si>
  <si>
    <t>Other</t>
  </si>
  <si>
    <t>ITEM TYPE</t>
  </si>
  <si>
    <t>O&amp;M Manuals</t>
  </si>
  <si>
    <r>
      <t xml:space="preserve">CPT PROJECT MANAGER </t>
    </r>
    <r>
      <rPr>
        <sz val="10"/>
        <color theme="1"/>
        <rFont val="Arial"/>
        <family val="2"/>
      </rPr>
      <t>(PRINT NAME)</t>
    </r>
  </si>
  <si>
    <r>
      <t>CONTRACTOR</t>
    </r>
    <r>
      <rPr>
        <sz val="12"/>
        <color theme="1"/>
        <rFont val="Arial"/>
        <family val="2"/>
      </rPr>
      <t xml:space="preserve"> </t>
    </r>
    <r>
      <rPr>
        <sz val="10"/>
        <color theme="1"/>
        <rFont val="Arial"/>
        <family val="2"/>
      </rPr>
      <t>(PRINT NAME, POSITION)</t>
    </r>
  </si>
  <si>
    <r>
      <t>COLLEGE PROJECT DIRECTOR</t>
    </r>
    <r>
      <rPr>
        <sz val="12"/>
        <color theme="1"/>
        <rFont val="Arial"/>
        <family val="2"/>
      </rPr>
      <t xml:space="preserve"> </t>
    </r>
    <r>
      <rPr>
        <sz val="10"/>
        <color theme="1"/>
        <rFont val="Arial"/>
        <family val="2"/>
      </rPr>
      <t>(PRINT NAME)</t>
    </r>
  </si>
  <si>
    <r>
      <t>REGIONAL PROGRAM DIRECTOR</t>
    </r>
    <r>
      <rPr>
        <sz val="12"/>
        <color theme="1"/>
        <rFont val="Arial"/>
        <family val="2"/>
      </rPr>
      <t xml:space="preserve"> </t>
    </r>
    <r>
      <rPr>
        <sz val="10"/>
        <color theme="1"/>
        <rFont val="Arial"/>
        <family val="2"/>
      </rPr>
      <t>(PRINT NAME)</t>
    </r>
  </si>
  <si>
    <t>LIST REFERENCE LOCATION</t>
  </si>
  <si>
    <t>LIST DATE</t>
  </si>
  <si>
    <t>LIST ATTACHED</t>
  </si>
  <si>
    <t>RESPONSIBILITY</t>
  </si>
  <si>
    <t>REQUIRES AGENCY APPROVAL OF</t>
  </si>
  <si>
    <t>DISPUTED</t>
  </si>
  <si>
    <t>QTY</t>
  </si>
  <si>
    <t>UNIT</t>
  </si>
  <si>
    <r>
      <t>DESIGN CONSULTANT</t>
    </r>
    <r>
      <rPr>
        <sz val="12"/>
        <color theme="1"/>
        <rFont val="Arial"/>
        <family val="2"/>
      </rPr>
      <t xml:space="preserve"> </t>
    </r>
    <r>
      <rPr>
        <sz val="10"/>
        <color theme="1"/>
        <rFont val="Arial"/>
        <family val="2"/>
      </rPr>
      <t>(PRINT NAME)</t>
    </r>
  </si>
  <si>
    <t>Credits</t>
  </si>
  <si>
    <t>FAIR COST ESTIMATE (FCE) SUBTOTALS</t>
  </si>
  <si>
    <t>PHOTO 
NO. / TAG</t>
  </si>
  <si>
    <t>COMMENTS / NOTES</t>
  </si>
  <si>
    <t>DESIGN CONSULTANT:</t>
  </si>
  <si>
    <t>X</t>
  </si>
  <si>
    <t>TOTAL WITHHOLD FOR REMAINING CONTRACT ITEMS</t>
  </si>
  <si>
    <r>
      <rPr>
        <u/>
        <sz val="11"/>
        <color theme="1"/>
        <rFont val="Arial"/>
        <family val="2"/>
      </rPr>
      <t>NOTE:</t>
    </r>
    <r>
      <rPr>
        <sz val="11"/>
        <color theme="1"/>
        <rFont val="Arial"/>
        <family val="2"/>
      </rPr>
      <t xml:space="preserve"> This amount may not include other grounds for withholding retention pursuant to the General Conditions</t>
    </r>
  </si>
  <si>
    <t>CONTRACT
REFERENCE
LOCATION</t>
  </si>
  <si>
    <t>TOTAL PUNCH LIST AMOUNT</t>
  </si>
  <si>
    <t>TOTAL WITHHOLD FOR REMAINING CONTRACT ITEMS (x 150%)</t>
  </si>
  <si>
    <t>As-Builts</t>
  </si>
  <si>
    <t>Training</t>
  </si>
  <si>
    <t>INSPECTOR OF RECORD / PROJECT INSPECTOR:</t>
  </si>
  <si>
    <r>
      <t xml:space="preserve">INSPECTOR OF RECORD / PROJECT INSPECTOR </t>
    </r>
    <r>
      <rPr>
        <sz val="10"/>
        <color theme="1"/>
        <rFont val="Arial"/>
        <family val="2"/>
      </rPr>
      <t>(PRINT NAME)</t>
    </r>
  </si>
  <si>
    <t>- Progress Revision</t>
  </si>
  <si>
    <t>PROJECT FINANCIAL ID #:</t>
  </si>
  <si>
    <t>TASK ORDER NO.:</t>
  </si>
  <si>
    <t>East Los Angeles College</t>
  </si>
  <si>
    <t>Los Angeles City College</t>
  </si>
  <si>
    <t>Los Angeles Harbor College</t>
  </si>
  <si>
    <t>Los Angeles Mission College</t>
  </si>
  <si>
    <t>Los Angeles Pierce College</t>
  </si>
  <si>
    <t>Los Angeles Southwest College</t>
  </si>
  <si>
    <t>Los Angeles Valley College</t>
  </si>
  <si>
    <t>West Los Angeles College</t>
  </si>
  <si>
    <t>Los Angeles Trade Tech College</t>
  </si>
  <si>
    <t>ITEM RAISED BY</t>
  </si>
  <si>
    <r>
      <t>DESCRIPTION OF OUTSTANDING OR CORRECTIVE WORK</t>
    </r>
    <r>
      <rPr>
        <b/>
        <i/>
        <sz val="9"/>
        <color theme="1"/>
        <rFont val="Arial"/>
        <family val="2"/>
      </rPr>
      <t/>
    </r>
  </si>
  <si>
    <r>
      <t>LOCATION</t>
    </r>
    <r>
      <rPr>
        <b/>
        <i/>
        <sz val="9"/>
        <color theme="1"/>
        <rFont val="Arial"/>
        <family val="2"/>
      </rPr>
      <t/>
    </r>
  </si>
  <si>
    <r>
      <t>WBCx MANAGER</t>
    </r>
    <r>
      <rPr>
        <sz val="12"/>
        <color theme="1"/>
        <rFont val="Arial"/>
        <family val="2"/>
      </rPr>
      <t xml:space="preserve"> </t>
    </r>
    <r>
      <rPr>
        <sz val="10"/>
        <color theme="1"/>
        <rFont val="Arial"/>
        <family val="2"/>
      </rPr>
      <t>(PRINT NAME)</t>
    </r>
  </si>
  <si>
    <t>Substantial Completion Punch List Item</t>
  </si>
  <si>
    <t>Final Completion Punch List Item</t>
  </si>
  <si>
    <t xml:space="preserve">All items on this Punch List must be corrected prior to final acceptance of the contract. Failure to include an item on the Punch List does not alter the responsibility of Contractor to perform the Work in accordance with the Contract Documents. </t>
  </si>
  <si>
    <t>- [Select Punch List Status]</t>
  </si>
  <si>
    <t>TOTAL AMOUNT</t>
  </si>
  <si>
    <t>NO. OF ITEMS</t>
  </si>
  <si>
    <t>REMAINING SUBSTANTIAL COMPLETION PUNCH LIST ITEMS</t>
  </si>
  <si>
    <t xml:space="preserve">ALL SUBSTANTIAL COMPLETION PUNCH LIST ITEMS </t>
  </si>
  <si>
    <t>TOTAL AMOUNT*</t>
  </si>
  <si>
    <r>
      <rPr>
        <u/>
        <sz val="10"/>
        <color theme="1"/>
        <rFont val="Arial"/>
        <family val="2"/>
      </rPr>
      <t>ACCEPTED/COMPLETED</t>
    </r>
    <r>
      <rPr>
        <sz val="10"/>
        <color theme="1"/>
        <rFont val="Arial"/>
        <family val="2"/>
      </rPr>
      <t xml:space="preserve"> SUBSTANTIAL COMPLETION PUNCH LIST ITEMS </t>
    </r>
  </si>
  <si>
    <t>All totals exclude costs for Substantial Completion Punch List Items.</t>
  </si>
  <si>
    <t>- Complete</t>
  </si>
  <si>
    <t>- Initial Draft</t>
  </si>
  <si>
    <t>TOTAL WITHHOLD AMOUNT FOR REMAINING CONTRACT ITEMS</t>
  </si>
  <si>
    <t>ALL CONTRACT ITEMS SUBJECT TO WITHHOLD</t>
  </si>
  <si>
    <r>
      <rPr>
        <u/>
        <sz val="10"/>
        <color theme="1"/>
        <rFont val="Arial"/>
        <family val="2"/>
      </rPr>
      <t>ACCEPTED/COMPLETED</t>
    </r>
    <r>
      <rPr>
        <sz val="10"/>
        <color theme="1"/>
        <rFont val="Arial"/>
        <family val="2"/>
      </rPr>
      <t xml:space="preserve"> CONTRACT ITEMS SUBJECT TO WITHHOLD</t>
    </r>
  </si>
  <si>
    <t>SUBSTANTIAL COMPLETION PUNCH LIST ITEMS</t>
  </si>
  <si>
    <t># OF OPEN
ITEMS</t>
  </si>
  <si>
    <t>REVISION  NO.:</t>
  </si>
  <si>
    <r>
      <t xml:space="preserve">DATE ACCEPTED
</t>
    </r>
    <r>
      <rPr>
        <i/>
        <sz val="8"/>
        <color theme="1"/>
        <rFont val="Arial"/>
        <family val="2"/>
      </rPr>
      <t xml:space="preserve">
(Must enter to close item)</t>
    </r>
  </si>
  <si>
    <t>FAIR COST ESTIMATE (FCE) TO COMPLETE*
($)</t>
  </si>
  <si>
    <r>
      <t>(ERROR) Number of Accepted/Completed Punch List Items missing an</t>
    </r>
    <r>
      <rPr>
        <b/>
        <u/>
        <sz val="12"/>
        <color theme="0"/>
        <rFont val="Arial"/>
        <family val="2"/>
      </rPr>
      <t xml:space="preserve"> Item Type</t>
    </r>
    <r>
      <rPr>
        <sz val="12"/>
        <color theme="0"/>
        <rFont val="Arial"/>
        <family val="2"/>
      </rPr>
      <t>:</t>
    </r>
  </si>
  <si>
    <t>SUMMARY OF OUTSTANDING PUNCH LIST ITEMS</t>
  </si>
  <si>
    <t>TOTAL # OF OPEN PUNCH LIST ITEMS</t>
  </si>
  <si>
    <t>ERRORS</t>
  </si>
  <si>
    <t>*Pricing of Substantial Completion Punch List Items is not required. (Optional)
Costs may be captured in Schedule of Values, unearned, and not yet paid from Contract Sum.</t>
  </si>
  <si>
    <t>CONTRACT ITEMS SUBJECT TO WITHHOLD FROM RETENTION</t>
  </si>
  <si>
    <t>Yes</t>
  </si>
  <si>
    <t>No</t>
  </si>
  <si>
    <t>COMPLETED ITEM ACCEPTED BY</t>
  </si>
  <si>
    <t>COMPLETED ALL WORK REQUIRED TO ACHIEVE SUBSTANTIAL COMPLETION:</t>
  </si>
  <si>
    <t xml:space="preserve">CPD/CPT Project Manager, Contractor, Inspector of Record (IOR)/Project Inspector (PI), and, if necessary or appropriate, the Architect of Record (AoR), Consultants, and/or Subcontractors, performed Substantial Completion Inspection(s) of the Work on the following date(s): </t>
  </si>
  <si>
    <r>
      <t xml:space="preserve">TOTAL # OF CONTRACT ITEMS
SUBJECT TO WITHHOLD
</t>
    </r>
    <r>
      <rPr>
        <i/>
        <sz val="12"/>
        <color theme="1"/>
        <rFont val="Arial"/>
        <family val="2"/>
      </rPr>
      <t>(Excludes Substantial Completion Punch List Items)</t>
    </r>
  </si>
  <si>
    <r>
      <rPr>
        <b/>
        <sz val="12"/>
        <color theme="1"/>
        <rFont val="Arial"/>
        <family val="2"/>
      </rPr>
      <t>Substantial Completion Punch List Item</t>
    </r>
    <r>
      <rPr>
        <sz val="12"/>
        <color theme="1"/>
        <rFont val="Arial"/>
        <family val="2"/>
      </rPr>
      <t xml:space="preserve">
</t>
    </r>
    <r>
      <rPr>
        <i/>
        <sz val="12"/>
        <color theme="1"/>
        <rFont val="Arial"/>
        <family val="2"/>
      </rPr>
      <t>(Pricing of SC Punch List Items not required. Costs are not 
withheld from retention, but unpaid from base Contract Sum.)</t>
    </r>
  </si>
  <si>
    <t>Open Items with a zero dollar value ($0.00)</t>
  </si>
  <si>
    <t>WARNING: Signature lines have been disabled until all errors have been corrected.</t>
  </si>
  <si>
    <t>(ERROR) Incomplete - Number of open items with a zero dollar value ($0.00):</t>
  </si>
  <si>
    <t>N/A - All work completed at SC. No outstanding items to note on Final Completion Punch List.</t>
  </si>
  <si>
    <t>N/A - All work completed at Substantial Completion. No outstanding items to note on Final Completion Punch List.</t>
  </si>
  <si>
    <t>Total Punch List Amount must be zero dollars ($0.00) if all work completed at SC and no outstanding items to note on Final Completion Punch List.</t>
  </si>
  <si>
    <t>PRINT SUMMARY PAGE AND ATTACH TO PUNCH LIST AS COVER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</si>
</sst>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44" formatCode="_(&quot;$&quot;* #,##0.00_);_(&quot;$&quot;* \(#,##0.00\);_(&quot;$&quot;* &quot;-&quot;??_);_(@_)"/>
    <numFmt numFmtId="43" formatCode="_(* #,##0.00_);_(* \(#,##0.00\);_(* &quot;-&quot;??_);_(@_)"/>
    <numFmt numFmtId="164" formatCode="mm/dd/yy;@"/>
    <numFmt numFmtId="165" formatCode="&quot;$&quot;#,##0.00"/>
    <numFmt numFmtId="166" formatCode="0_);\(0\)"/>
  </numFmts>
  <fonts count="54" x14ac:knownFonts="1">
    <font>
      <sz val="11"/>
      <color theme="1"/>
      <name val="Calibri"/>
      <family val="2"/>
      <scheme val="minor"/>
    </font>
    <font>
      <b/>
      <sz val="12"/>
      <color theme="1"/>
      <name val="Calibri"/>
      <family val="2"/>
      <scheme val="minor"/>
    </font>
    <font>
      <sz val="11"/>
      <color theme="1"/>
      <name val="Calibri"/>
      <family val="2"/>
      <scheme val="minor"/>
    </font>
    <font>
      <u/>
      <sz val="11"/>
      <color theme="1"/>
      <name val="Calibri"/>
      <family val="2"/>
      <scheme val="minor"/>
    </font>
    <font>
      <b/>
      <sz val="14"/>
      <color theme="1"/>
      <name val="Arial"/>
      <family val="2"/>
    </font>
    <font>
      <sz val="10"/>
      <color theme="1"/>
      <name val="Arial"/>
      <family val="2"/>
    </font>
    <font>
      <b/>
      <sz val="10"/>
      <color theme="1"/>
      <name val="Arial"/>
      <family val="2"/>
    </font>
    <font>
      <b/>
      <sz val="22"/>
      <color theme="1"/>
      <name val="Arial"/>
      <family val="2"/>
    </font>
    <font>
      <b/>
      <sz val="16"/>
      <color theme="1"/>
      <name val="Arial"/>
      <family val="2"/>
    </font>
    <font>
      <sz val="11"/>
      <color theme="1"/>
      <name val="Arial"/>
      <family val="2"/>
    </font>
    <font>
      <b/>
      <sz val="12"/>
      <color theme="1"/>
      <name val="Arial"/>
      <family val="2"/>
    </font>
    <font>
      <sz val="12"/>
      <color theme="1"/>
      <name val="Arial"/>
      <family val="2"/>
    </font>
    <font>
      <b/>
      <sz val="9"/>
      <color theme="1"/>
      <name val="Arial"/>
      <family val="2"/>
    </font>
    <font>
      <sz val="11"/>
      <name val="Arial"/>
      <family val="2"/>
    </font>
    <font>
      <u/>
      <sz val="12"/>
      <color theme="1"/>
      <name val="Arial"/>
      <family val="2"/>
    </font>
    <font>
      <b/>
      <sz val="11"/>
      <color theme="1"/>
      <name val="Arial"/>
      <family val="2"/>
    </font>
    <font>
      <u/>
      <sz val="11"/>
      <color theme="1"/>
      <name val="Arial"/>
      <family val="2"/>
    </font>
    <font>
      <b/>
      <sz val="14"/>
      <color theme="0"/>
      <name val="Calibri"/>
      <family val="2"/>
      <scheme val="minor"/>
    </font>
    <font>
      <i/>
      <sz val="10"/>
      <color theme="1"/>
      <name val="Arial"/>
      <family val="2"/>
    </font>
    <font>
      <u/>
      <sz val="10"/>
      <color theme="1"/>
      <name val="Arial"/>
      <family val="2"/>
    </font>
    <font>
      <sz val="10"/>
      <color theme="3"/>
      <name val="Arial"/>
      <family val="2"/>
    </font>
    <font>
      <sz val="11"/>
      <name val="Calibri"/>
      <family val="2"/>
      <scheme val="minor"/>
    </font>
    <font>
      <b/>
      <sz val="10"/>
      <name val="Arial"/>
      <family val="2"/>
    </font>
    <font>
      <b/>
      <sz val="9"/>
      <color indexed="81"/>
      <name val="Tahoma"/>
      <family val="2"/>
    </font>
    <font>
      <sz val="9"/>
      <color indexed="81"/>
      <name val="Tahoma"/>
      <family val="2"/>
    </font>
    <font>
      <b/>
      <u/>
      <sz val="9"/>
      <color indexed="81"/>
      <name val="Tahoma"/>
      <family val="2"/>
    </font>
    <font>
      <b/>
      <i/>
      <sz val="9"/>
      <color theme="1"/>
      <name val="Arial"/>
      <family val="2"/>
    </font>
    <font>
      <sz val="10"/>
      <color theme="1"/>
      <name val="Arial"/>
      <family val="2"/>
    </font>
    <font>
      <b/>
      <sz val="10"/>
      <color theme="1"/>
      <name val="Arial"/>
      <family val="2"/>
    </font>
    <font>
      <sz val="10"/>
      <name val="MS Sans Serif"/>
    </font>
    <font>
      <sz val="10"/>
      <name val="MS Sans Serif"/>
      <family val="2"/>
    </font>
    <font>
      <sz val="10"/>
      <color rgb="FF000000"/>
      <name val="Times New Roman"/>
      <family val="1"/>
    </font>
    <font>
      <sz val="11"/>
      <color theme="0"/>
      <name val="Calibri"/>
      <family val="2"/>
      <scheme val="minor"/>
    </font>
    <font>
      <sz val="10"/>
      <name val="Arial"/>
      <family val="2"/>
    </font>
    <font>
      <sz val="11"/>
      <color theme="0"/>
      <name val="Arial"/>
      <family val="2"/>
    </font>
    <font>
      <sz val="10"/>
      <color theme="0"/>
      <name val="Arial"/>
      <family val="2"/>
    </font>
    <font>
      <b/>
      <sz val="10"/>
      <color theme="0"/>
      <name val="Arial"/>
      <family val="2"/>
    </font>
    <font>
      <b/>
      <sz val="11"/>
      <name val="Arial"/>
      <family val="2"/>
    </font>
    <font>
      <i/>
      <sz val="9"/>
      <color theme="1"/>
      <name val="Arial"/>
      <family val="2"/>
    </font>
    <font>
      <sz val="12"/>
      <color theme="0"/>
      <name val="Arial"/>
      <family val="2"/>
    </font>
    <font>
      <b/>
      <u/>
      <sz val="12"/>
      <color theme="0"/>
      <name val="Arial"/>
      <family val="2"/>
    </font>
    <font>
      <b/>
      <sz val="12"/>
      <color theme="0"/>
      <name val="Arial"/>
      <family val="2"/>
    </font>
    <font>
      <i/>
      <sz val="8"/>
      <color theme="1"/>
      <name val="Arial"/>
      <family val="2"/>
    </font>
    <font>
      <b/>
      <sz val="11"/>
      <color rgb="FFFF0000"/>
      <name val="Calibri"/>
      <family val="2"/>
      <scheme val="minor"/>
    </font>
    <font>
      <b/>
      <sz val="9"/>
      <color theme="0"/>
      <name val="Arial"/>
      <family val="2"/>
    </font>
    <font>
      <sz val="12"/>
      <color rgb="FFFF0000"/>
      <name val="Arial"/>
      <family val="2"/>
    </font>
    <font>
      <b/>
      <sz val="12"/>
      <color rgb="FFFF0000"/>
      <name val="Arial"/>
      <family val="2"/>
    </font>
    <font>
      <i/>
      <sz val="12"/>
      <color theme="1"/>
      <name val="Arial"/>
      <family val="2"/>
    </font>
    <font>
      <sz val="12"/>
      <color theme="1"/>
      <name val="Calibri"/>
      <family val="2"/>
      <scheme val="minor"/>
    </font>
    <font>
      <sz val="12"/>
      <color theme="3"/>
      <name val="Arial"/>
      <family val="2"/>
    </font>
    <font>
      <b/>
      <sz val="12"/>
      <name val="Arial"/>
      <family val="2"/>
    </font>
    <font>
      <b/>
      <sz val="20"/>
      <color theme="0"/>
      <name val="Arial"/>
      <family val="2"/>
    </font>
    <font>
      <b/>
      <sz val="11"/>
      <color theme="0"/>
      <name val="Arial"/>
      <family val="2"/>
    </font>
    <font>
      <b/>
      <u/>
      <sz val="20"/>
      <color rgb="FF0070C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2" tint="-0.249977111117893"/>
        <bgColor indexed="64"/>
      </patternFill>
    </fill>
    <fill>
      <patternFill patternType="solid">
        <fgColor theme="3"/>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indexed="64"/>
      </patternFill>
    </fill>
  </fills>
  <borders count="59">
    <border>
      <left/>
      <right/>
      <top/>
      <bottom/>
      <diagonal/>
    </border>
    <border>
      <left/>
      <right/>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xf numFmtId="44" fontId="2" fillId="0" borderId="0" applyFont="0" applyFill="0" applyBorder="0" applyAlignment="0" applyProtection="0"/>
    <xf numFmtId="0" fontId="29" fillId="0" borderId="0"/>
    <xf numFmtId="43" fontId="30" fillId="0" borderId="0" applyFont="0" applyFill="0" applyBorder="0" applyAlignment="0" applyProtection="0"/>
    <xf numFmtId="0" fontId="31" fillId="0" borderId="0"/>
  </cellStyleXfs>
  <cellXfs count="275">
    <xf numFmtId="0" fontId="0" fillId="0" borderId="0" xfId="0"/>
    <xf numFmtId="0" fontId="0" fillId="0" borderId="0" xfId="0" applyProtection="1">
      <protection locked="0"/>
    </xf>
    <xf numFmtId="0" fontId="0" fillId="0" borderId="0" xfId="0" applyProtection="1"/>
    <xf numFmtId="0" fontId="0" fillId="0" borderId="0" xfId="0" applyAlignment="1" applyProtection="1">
      <alignment wrapText="1"/>
    </xf>
    <xf numFmtId="0" fontId="3" fillId="0" borderId="0" xfId="0" applyFont="1" applyProtection="1"/>
    <xf numFmtId="0" fontId="5" fillId="0" borderId="0" xfId="0" applyFont="1" applyFill="1" applyBorder="1" applyAlignment="1" applyProtection="1">
      <alignment wrapText="1"/>
    </xf>
    <xf numFmtId="0" fontId="9" fillId="0" borderId="0" xfId="0" applyFont="1" applyAlignment="1" applyProtection="1">
      <alignment wrapText="1"/>
    </xf>
    <xf numFmtId="0" fontId="10" fillId="0" borderId="0" xfId="0" applyFont="1" applyAlignment="1" applyProtection="1"/>
    <xf numFmtId="0" fontId="9" fillId="0" borderId="0" xfId="0" applyFont="1" applyProtection="1"/>
    <xf numFmtId="0" fontId="11" fillId="0" borderId="0" xfId="0" applyFont="1" applyAlignment="1" applyProtection="1"/>
    <xf numFmtId="0" fontId="11" fillId="0" borderId="0" xfId="0" applyFont="1" applyProtection="1"/>
    <xf numFmtId="0" fontId="11" fillId="0" borderId="0" xfId="0" applyFont="1" applyAlignment="1" applyProtection="1">
      <alignment wrapText="1"/>
    </xf>
    <xf numFmtId="0" fontId="14" fillId="0" borderId="0" xfId="0" applyFont="1" applyProtection="1"/>
    <xf numFmtId="0" fontId="0" fillId="0" borderId="0" xfId="0" applyBorder="1" applyAlignment="1" applyProtection="1">
      <alignment horizontal="left"/>
    </xf>
    <xf numFmtId="0" fontId="0" fillId="0" borderId="0" xfId="0" applyAlignment="1" applyProtection="1">
      <alignment horizontal="left"/>
    </xf>
    <xf numFmtId="0" fontId="10" fillId="0" borderId="0" xfId="0" applyFont="1" applyBorder="1" applyAlignment="1" applyProtection="1">
      <alignment vertical="top" wrapText="1"/>
    </xf>
    <xf numFmtId="0" fontId="10" fillId="0" borderId="0" xfId="0" applyFont="1" applyAlignment="1" applyProtection="1">
      <alignment horizontal="left"/>
    </xf>
    <xf numFmtId="0" fontId="5" fillId="0" borderId="12" xfId="0" applyFont="1" applyFill="1" applyBorder="1" applyAlignment="1" applyProtection="1">
      <alignment horizontal="left" vertical="top" wrapText="1"/>
      <protection locked="0"/>
    </xf>
    <xf numFmtId="0" fontId="0" fillId="0" borderId="0" xfId="0" applyAlignment="1">
      <alignment horizontal="center"/>
    </xf>
    <xf numFmtId="0" fontId="9" fillId="0" borderId="0" xfId="0" applyFont="1" applyBorder="1" applyAlignment="1" applyProtection="1"/>
    <xf numFmtId="0" fontId="0" fillId="0" borderId="0" xfId="0" applyFill="1" applyBorder="1" applyAlignment="1" applyProtection="1"/>
    <xf numFmtId="0" fontId="9" fillId="0" borderId="0" xfId="0" applyFont="1" applyFill="1" applyBorder="1" applyAlignment="1" applyProtection="1"/>
    <xf numFmtId="0" fontId="9" fillId="0" borderId="0" xfId="0" applyFont="1" applyAlignment="1" applyProtection="1"/>
    <xf numFmtId="0" fontId="5" fillId="0" borderId="0" xfId="0"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right"/>
    </xf>
    <xf numFmtId="0" fontId="9" fillId="0" borderId="0" xfId="0" applyFont="1" applyAlignment="1" applyProtection="1">
      <alignment horizontal="right" vertical="center"/>
    </xf>
    <xf numFmtId="0" fontId="0" fillId="0" borderId="0" xfId="0" applyBorder="1" applyAlignment="1" applyProtection="1">
      <alignment horizontal="left" vertical="center"/>
    </xf>
    <xf numFmtId="0" fontId="1" fillId="0" borderId="0" xfId="0" applyFont="1" applyBorder="1" applyAlignment="1" applyProtection="1">
      <alignment vertical="center" textRotation="90"/>
    </xf>
    <xf numFmtId="0" fontId="21" fillId="0" borderId="0" xfId="0" applyFont="1" applyBorder="1" applyAlignment="1" applyProtection="1">
      <alignment horizontal="left"/>
    </xf>
    <xf numFmtId="0" fontId="21" fillId="0" borderId="0" xfId="0" applyFont="1" applyProtection="1"/>
    <xf numFmtId="7" fontId="22" fillId="0" borderId="0" xfId="1" applyNumberFormat="1" applyFont="1" applyAlignment="1" applyProtection="1">
      <alignment horizontal="right" vertical="top"/>
    </xf>
    <xf numFmtId="0" fontId="22" fillId="0" borderId="0" xfId="0" applyFont="1" applyBorder="1" applyAlignment="1" applyProtection="1">
      <alignment horizontal="left"/>
    </xf>
    <xf numFmtId="0" fontId="0" fillId="0" borderId="0" xfId="0" applyBorder="1" applyProtection="1"/>
    <xf numFmtId="0" fontId="5"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wrapText="1"/>
    </xf>
    <xf numFmtId="7" fontId="5" fillId="0" borderId="0" xfId="1" applyNumberFormat="1" applyFont="1" applyFill="1" applyBorder="1" applyAlignment="1" applyProtection="1">
      <alignment horizontal="right" vertical="top" wrapText="1"/>
    </xf>
    <xf numFmtId="164" fontId="5" fillId="0" borderId="0" xfId="0" applyNumberFormat="1" applyFont="1" applyFill="1" applyBorder="1" applyAlignment="1" applyProtection="1">
      <alignment horizontal="center" vertical="top" wrapText="1"/>
    </xf>
    <xf numFmtId="7" fontId="20" fillId="0" borderId="0" xfId="0" applyNumberFormat="1" applyFont="1" applyProtection="1"/>
    <xf numFmtId="49" fontId="0" fillId="0" borderId="0" xfId="0" applyNumberFormat="1"/>
    <xf numFmtId="0" fontId="0" fillId="0" borderId="0" xfId="0" applyAlignment="1" applyProtection="1">
      <alignment horizontal="center"/>
    </xf>
    <xf numFmtId="0" fontId="5" fillId="0" borderId="0" xfId="0" applyFont="1" applyProtection="1"/>
    <xf numFmtId="0" fontId="5" fillId="0" borderId="0" xfId="0" applyFont="1" applyAlignment="1" applyProtection="1"/>
    <xf numFmtId="0" fontId="21" fillId="0" borderId="0" xfId="0" applyFont="1" applyAlignment="1" applyProtection="1">
      <alignment horizontal="left"/>
    </xf>
    <xf numFmtId="0" fontId="13" fillId="0" borderId="0" xfId="0" applyFont="1" applyProtection="1"/>
    <xf numFmtId="0" fontId="13" fillId="0" borderId="0" xfId="0" applyFont="1" applyAlignment="1" applyProtection="1">
      <alignment wrapText="1"/>
    </xf>
    <xf numFmtId="0" fontId="27" fillId="0" borderId="4" xfId="0" applyFont="1" applyFill="1" applyBorder="1" applyAlignment="1" applyProtection="1">
      <alignment horizontal="left" vertical="top" wrapText="1"/>
      <protection locked="0"/>
    </xf>
    <xf numFmtId="0" fontId="27" fillId="0" borderId="12" xfId="0" applyFont="1" applyFill="1" applyBorder="1" applyAlignment="1" applyProtection="1">
      <alignment horizontal="left" vertical="top" wrapText="1"/>
      <protection locked="0"/>
    </xf>
    <xf numFmtId="0" fontId="28" fillId="0" borderId="7" xfId="0" applyFont="1" applyFill="1" applyBorder="1" applyAlignment="1" applyProtection="1">
      <alignment horizontal="center" vertical="top" wrapText="1"/>
      <protection locked="0"/>
    </xf>
    <xf numFmtId="0" fontId="28" fillId="0" borderId="4" xfId="0" applyFont="1" applyFill="1" applyBorder="1" applyAlignment="1" applyProtection="1">
      <alignment horizontal="center" vertical="top" wrapText="1"/>
      <protection locked="0"/>
    </xf>
    <xf numFmtId="164" fontId="27" fillId="0" borderId="7" xfId="0" applyNumberFormat="1" applyFont="1" applyFill="1" applyBorder="1" applyAlignment="1" applyProtection="1">
      <alignment horizontal="center" vertical="top" wrapText="1"/>
      <protection locked="0"/>
    </xf>
    <xf numFmtId="0" fontId="27" fillId="0" borderId="5" xfId="0" applyFont="1" applyFill="1" applyBorder="1" applyAlignment="1" applyProtection="1">
      <alignment horizontal="left" vertical="top" wrapText="1"/>
      <protection locked="0"/>
    </xf>
    <xf numFmtId="0" fontId="27" fillId="0" borderId="8" xfId="0" applyFont="1" applyFill="1" applyBorder="1" applyAlignment="1" applyProtection="1">
      <alignment horizontal="left" vertical="top" wrapText="1"/>
      <protection locked="0"/>
    </xf>
    <xf numFmtId="0" fontId="27" fillId="0" borderId="5" xfId="0" applyFont="1" applyFill="1" applyBorder="1" applyAlignment="1" applyProtection="1">
      <alignment horizontal="center" vertical="top" wrapText="1"/>
      <protection locked="0"/>
    </xf>
    <xf numFmtId="0" fontId="13" fillId="0" borderId="0" xfId="0" applyFont="1" applyBorder="1" applyAlignment="1" applyProtection="1">
      <alignment horizontal="center" vertical="top"/>
    </xf>
    <xf numFmtId="0" fontId="5" fillId="0" borderId="0" xfId="0" applyFont="1" applyBorder="1" applyProtection="1"/>
    <xf numFmtId="0" fontId="5" fillId="0" borderId="0" xfId="0" applyFont="1" applyFill="1" applyBorder="1" applyAlignment="1" applyProtection="1">
      <alignment vertical="top" wrapText="1"/>
    </xf>
    <xf numFmtId="0" fontId="5" fillId="0" borderId="0" xfId="0" applyFont="1" applyFill="1" applyBorder="1" applyProtection="1"/>
    <xf numFmtId="0" fontId="37" fillId="0" borderId="3" xfId="0" applyFont="1" applyFill="1" applyBorder="1" applyAlignment="1" applyProtection="1">
      <alignment vertical="top"/>
    </xf>
    <xf numFmtId="0" fontId="13" fillId="0" borderId="0" xfId="0" applyFont="1" applyFill="1" applyBorder="1" applyAlignment="1" applyProtection="1">
      <alignment horizontal="center" vertical="top"/>
    </xf>
    <xf numFmtId="0" fontId="6" fillId="0" borderId="0" xfId="0" applyFont="1" applyFill="1" applyBorder="1" applyProtection="1"/>
    <xf numFmtId="0" fontId="6" fillId="0" borderId="0" xfId="0" applyFont="1" applyBorder="1" applyProtection="1"/>
    <xf numFmtId="7" fontId="22" fillId="0" borderId="17" xfId="1" applyNumberFormat="1" applyFont="1" applyBorder="1" applyAlignment="1" applyProtection="1">
      <alignment horizontal="right"/>
    </xf>
    <xf numFmtId="7" fontId="33" fillId="0" borderId="0" xfId="1" applyNumberFormat="1" applyFont="1" applyAlignment="1" applyProtection="1">
      <alignment horizontal="right"/>
    </xf>
    <xf numFmtId="0" fontId="41" fillId="0" borderId="0" xfId="0" applyFont="1" applyBorder="1" applyAlignment="1" applyProtection="1">
      <alignment horizontal="center"/>
    </xf>
    <xf numFmtId="165" fontId="5" fillId="0" borderId="36" xfId="0" applyNumberFormat="1" applyFont="1" applyFill="1" applyBorder="1" applyAlignment="1" applyProtection="1">
      <alignment horizontal="right" vertical="center" wrapText="1"/>
    </xf>
    <xf numFmtId="0" fontId="32" fillId="0" borderId="0" xfId="0" applyFont="1" applyBorder="1" applyAlignment="1" applyProtection="1">
      <alignment horizontal="left" vertical="center"/>
    </xf>
    <xf numFmtId="0" fontId="32" fillId="0" borderId="0" xfId="0" applyFont="1" applyBorder="1" applyAlignment="1" applyProtection="1">
      <alignment horizontal="left"/>
    </xf>
    <xf numFmtId="0" fontId="9" fillId="0" borderId="1" xfId="0" applyFont="1" applyBorder="1" applyAlignment="1" applyProtection="1"/>
    <xf numFmtId="0" fontId="11" fillId="0" borderId="0" xfId="0" applyFont="1" applyBorder="1" applyProtection="1"/>
    <xf numFmtId="0" fontId="27" fillId="0" borderId="26" xfId="0" applyFont="1" applyFill="1" applyBorder="1" applyAlignment="1" applyProtection="1">
      <alignment horizontal="left" vertical="top" wrapText="1"/>
      <protection locked="0"/>
    </xf>
    <xf numFmtId="0" fontId="27" fillId="0" borderId="27" xfId="0" applyFont="1" applyFill="1" applyBorder="1" applyAlignment="1" applyProtection="1">
      <alignment horizontal="left" vertical="top" wrapText="1"/>
      <protection locked="0"/>
    </xf>
    <xf numFmtId="165" fontId="6" fillId="0" borderId="20" xfId="0" applyNumberFormat="1" applyFont="1" applyFill="1" applyBorder="1" applyAlignment="1" applyProtection="1">
      <alignment horizontal="right" wrapText="1"/>
    </xf>
    <xf numFmtId="7" fontId="20" fillId="0" borderId="20" xfId="1" applyNumberFormat="1" applyFont="1" applyBorder="1" applyAlignment="1" applyProtection="1">
      <alignment horizontal="right"/>
    </xf>
    <xf numFmtId="7" fontId="5" fillId="0" borderId="36" xfId="1" applyNumberFormat="1" applyFont="1" applyFill="1" applyBorder="1" applyAlignment="1" applyProtection="1">
      <alignment horizontal="right" vertical="center"/>
    </xf>
    <xf numFmtId="0" fontId="34" fillId="5" borderId="14" xfId="0" applyFont="1" applyFill="1" applyBorder="1" applyAlignment="1" applyProtection="1">
      <alignment horizontal="center" vertical="top"/>
    </xf>
    <xf numFmtId="0" fontId="32" fillId="5" borderId="13" xfId="0" applyFont="1" applyFill="1" applyBorder="1" applyProtection="1"/>
    <xf numFmtId="0" fontId="35" fillId="5" borderId="13" xfId="0" applyFont="1" applyFill="1" applyBorder="1" applyAlignment="1" applyProtection="1">
      <alignment horizontal="left" vertical="top" wrapText="1"/>
    </xf>
    <xf numFmtId="164" fontId="35" fillId="5" borderId="13" xfId="0" applyNumberFormat="1" applyFont="1" applyFill="1" applyBorder="1" applyAlignment="1" applyProtection="1">
      <alignment horizontal="center" vertical="top" wrapText="1"/>
    </xf>
    <xf numFmtId="0" fontId="36" fillId="5" borderId="13" xfId="0" applyFont="1" applyFill="1" applyBorder="1" applyAlignment="1" applyProtection="1">
      <alignment horizontal="center" vertical="top" wrapText="1"/>
    </xf>
    <xf numFmtId="0" fontId="36" fillId="5" borderId="13" xfId="0" applyFont="1" applyFill="1" applyBorder="1" applyAlignment="1" applyProtection="1">
      <alignment horizontal="left" vertical="center" wrapText="1"/>
    </xf>
    <xf numFmtId="7" fontId="36" fillId="5" borderId="15" xfId="1" applyNumberFormat="1" applyFont="1" applyFill="1" applyBorder="1" applyAlignment="1" applyProtection="1">
      <alignment horizontal="right" vertical="top"/>
    </xf>
    <xf numFmtId="0" fontId="12" fillId="0" borderId="38" xfId="0" applyFont="1" applyBorder="1" applyAlignment="1" applyProtection="1">
      <alignment horizontal="center" vertical="center" textRotation="90" wrapText="1"/>
    </xf>
    <xf numFmtId="0" fontId="12" fillId="0" borderId="38" xfId="0" applyFont="1" applyBorder="1" applyAlignment="1" applyProtection="1">
      <alignment horizontal="center" vertical="center" wrapText="1"/>
    </xf>
    <xf numFmtId="0" fontId="43" fillId="9" borderId="0" xfId="0" applyFont="1" applyFill="1" applyBorder="1" applyAlignment="1" applyProtection="1">
      <alignment horizontal="center" vertical="top"/>
      <protection locked="0"/>
    </xf>
    <xf numFmtId="0" fontId="6" fillId="0" borderId="0" xfId="0" applyFont="1" applyFill="1" applyBorder="1" applyAlignment="1" applyProtection="1">
      <alignment wrapText="1"/>
    </xf>
    <xf numFmtId="0" fontId="6" fillId="2" borderId="1" xfId="0" applyFont="1" applyFill="1" applyBorder="1" applyAlignment="1" applyProtection="1">
      <alignment horizontal="center" wrapText="1"/>
      <protection locked="0"/>
    </xf>
    <xf numFmtId="0" fontId="5" fillId="0" borderId="0" xfId="0" applyFont="1" applyFill="1" applyBorder="1" applyAlignment="1" applyProtection="1"/>
    <xf numFmtId="14" fontId="5" fillId="2" borderId="1" xfId="0" applyNumberFormat="1" applyFont="1" applyFill="1" applyBorder="1" applyAlignment="1" applyProtection="1">
      <alignment horizontal="left"/>
      <protection locked="0"/>
    </xf>
    <xf numFmtId="0" fontId="5" fillId="2" borderId="1" xfId="0" applyFont="1" applyFill="1" applyBorder="1" applyAlignment="1" applyProtection="1">
      <alignment wrapText="1"/>
      <protection locked="0"/>
    </xf>
    <xf numFmtId="10" fontId="6" fillId="0" borderId="0" xfId="0" applyNumberFormat="1" applyFont="1" applyFill="1" applyBorder="1" applyAlignment="1" applyProtection="1">
      <alignment horizontal="center" wrapText="1"/>
    </xf>
    <xf numFmtId="14" fontId="5" fillId="0" borderId="0" xfId="0" applyNumberFormat="1" applyFont="1" applyFill="1" applyBorder="1" applyAlignment="1" applyProtection="1"/>
    <xf numFmtId="0" fontId="46" fillId="0" borderId="0" xfId="0" applyFont="1" applyBorder="1" applyAlignment="1" applyProtection="1">
      <alignment horizontal="center"/>
    </xf>
    <xf numFmtId="0" fontId="44" fillId="0" borderId="39" xfId="0" applyFont="1" applyFill="1" applyBorder="1" applyAlignment="1" applyProtection="1">
      <alignment horizontal="center" vertical="center" wrapText="1"/>
    </xf>
    <xf numFmtId="0" fontId="5" fillId="0" borderId="4" xfId="0" applyFont="1" applyFill="1" applyBorder="1" applyAlignment="1" applyProtection="1">
      <alignment horizontal="left" vertical="top" wrapText="1"/>
      <protection locked="0"/>
    </xf>
    <xf numFmtId="164" fontId="27" fillId="0" borderId="4" xfId="0" applyNumberFormat="1" applyFont="1" applyFill="1" applyBorder="1" applyAlignment="1" applyProtection="1">
      <alignment horizontal="center" vertical="top" wrapText="1"/>
      <protection locked="0"/>
    </xf>
    <xf numFmtId="0" fontId="28" fillId="0" borderId="26" xfId="0" applyFont="1" applyFill="1" applyBorder="1" applyAlignment="1" applyProtection="1">
      <alignment horizontal="center" vertical="top" wrapText="1"/>
      <protection locked="0"/>
    </xf>
    <xf numFmtId="0" fontId="27" fillId="0" borderId="40" xfId="0" applyFont="1" applyFill="1" applyBorder="1" applyAlignment="1" applyProtection="1">
      <alignment horizontal="left" vertical="top" wrapText="1"/>
      <protection locked="0"/>
    </xf>
    <xf numFmtId="0" fontId="27" fillId="0" borderId="6" xfId="0" applyFont="1" applyFill="1" applyBorder="1" applyAlignment="1" applyProtection="1">
      <alignment horizontal="left" vertical="top" wrapText="1"/>
      <protection locked="0"/>
    </xf>
    <xf numFmtId="0" fontId="5" fillId="0" borderId="40" xfId="0" applyFont="1" applyFill="1" applyBorder="1" applyAlignment="1" applyProtection="1">
      <alignment horizontal="left" vertical="top" wrapText="1"/>
      <protection locked="0"/>
    </xf>
    <xf numFmtId="0" fontId="5" fillId="0" borderId="41" xfId="0" applyFont="1" applyFill="1" applyBorder="1" applyAlignment="1" applyProtection="1">
      <alignment horizontal="left" vertical="top" wrapText="1"/>
      <protection locked="0"/>
    </xf>
    <xf numFmtId="164" fontId="27" fillId="0" borderId="41" xfId="0" applyNumberFormat="1" applyFont="1" applyFill="1" applyBorder="1" applyAlignment="1" applyProtection="1">
      <alignment horizontal="center" vertical="top" wrapText="1"/>
      <protection locked="0"/>
    </xf>
    <xf numFmtId="0" fontId="28" fillId="0" borderId="42" xfId="0" applyFont="1" applyFill="1" applyBorder="1" applyAlignment="1" applyProtection="1">
      <alignment horizontal="center" vertical="top" wrapText="1"/>
      <protection locked="0"/>
    </xf>
    <xf numFmtId="0" fontId="27" fillId="0" borderId="8" xfId="0" applyFont="1" applyFill="1" applyBorder="1" applyAlignment="1" applyProtection="1">
      <alignment horizontal="center" vertical="top" wrapText="1"/>
      <protection locked="0"/>
    </xf>
    <xf numFmtId="0" fontId="27" fillId="0" borderId="6" xfId="0" applyFont="1" applyFill="1" applyBorder="1" applyAlignment="1" applyProtection="1">
      <alignment horizontal="center" vertical="top" wrapText="1"/>
      <protection locked="0"/>
    </xf>
    <xf numFmtId="0" fontId="27" fillId="0" borderId="27" xfId="0" applyFont="1" applyFill="1" applyBorder="1" applyAlignment="1" applyProtection="1">
      <alignment horizontal="center" vertical="top" wrapText="1"/>
      <protection locked="0"/>
    </xf>
    <xf numFmtId="0" fontId="13" fillId="0" borderId="40" xfId="0" applyFont="1" applyBorder="1" applyAlignment="1" applyProtection="1">
      <alignment horizontal="center" vertical="top"/>
      <protection locked="0"/>
    </xf>
    <xf numFmtId="0" fontId="13" fillId="0" borderId="12" xfId="0" applyFont="1" applyBorder="1" applyAlignment="1" applyProtection="1">
      <alignment horizontal="center" vertical="top"/>
      <protection locked="0"/>
    </xf>
    <xf numFmtId="7" fontId="5" fillId="0" borderId="43" xfId="1" applyNumberFormat="1" applyFont="1" applyFill="1" applyBorder="1" applyAlignment="1" applyProtection="1">
      <alignment horizontal="right" vertical="top"/>
      <protection locked="0"/>
    </xf>
    <xf numFmtId="7" fontId="5" fillId="0" borderId="44" xfId="1" applyNumberFormat="1" applyFont="1" applyFill="1" applyBorder="1" applyAlignment="1" applyProtection="1">
      <alignment horizontal="right" vertical="top"/>
      <protection locked="0"/>
    </xf>
    <xf numFmtId="0" fontId="6" fillId="2" borderId="1" xfId="0" applyFont="1" applyFill="1" applyBorder="1" applyAlignment="1" applyProtection="1">
      <alignment horizontal="center"/>
      <protection locked="0"/>
    </xf>
    <xf numFmtId="0" fontId="41" fillId="0" borderId="0" xfId="0" applyFont="1" applyAlignment="1" applyProtection="1">
      <alignment horizontal="center"/>
    </xf>
    <xf numFmtId="0" fontId="12" fillId="0" borderId="45" xfId="0" applyFont="1" applyFill="1" applyBorder="1" applyAlignment="1" applyProtection="1">
      <alignment horizontal="center" wrapText="1"/>
    </xf>
    <xf numFmtId="49" fontId="5" fillId="0" borderId="0" xfId="0" applyNumberFormat="1" applyFont="1" applyFill="1" applyBorder="1" applyAlignment="1" applyProtection="1">
      <alignment vertical="center"/>
    </xf>
    <xf numFmtId="0" fontId="9" fillId="0" borderId="0" xfId="0" applyFont="1" applyBorder="1" applyAlignment="1" applyProtection="1">
      <alignment wrapText="1"/>
    </xf>
    <xf numFmtId="0" fontId="48" fillId="0" borderId="0" xfId="0" applyFont="1" applyProtection="1"/>
    <xf numFmtId="0" fontId="48" fillId="0" borderId="0" xfId="0" applyFont="1" applyAlignment="1" applyProtection="1">
      <alignment wrapText="1"/>
    </xf>
    <xf numFmtId="0" fontId="10" fillId="0" borderId="37" xfId="0" applyFont="1" applyFill="1" applyBorder="1" applyAlignment="1" applyProtection="1">
      <alignment horizontal="center" vertical="center"/>
    </xf>
    <xf numFmtId="7" fontId="11" fillId="0" borderId="3" xfId="0" applyNumberFormat="1" applyFont="1" applyBorder="1" applyAlignment="1" applyProtection="1">
      <alignment vertical="center"/>
    </xf>
    <xf numFmtId="0" fontId="11" fillId="7" borderId="31" xfId="0" applyFont="1" applyFill="1" applyBorder="1" applyAlignment="1" applyProtection="1">
      <alignment horizontal="center" vertical="top" wrapText="1"/>
      <protection locked="0"/>
    </xf>
    <xf numFmtId="0" fontId="11" fillId="0" borderId="26" xfId="0" applyFont="1" applyFill="1" applyBorder="1" applyAlignment="1" applyProtection="1">
      <alignment horizontal="center" vertical="top" wrapText="1"/>
    </xf>
    <xf numFmtId="0" fontId="11" fillId="0" borderId="3" xfId="0" applyFont="1" applyBorder="1" applyAlignment="1" applyProtection="1">
      <alignment vertical="center" wrapText="1"/>
    </xf>
    <xf numFmtId="0" fontId="50" fillId="8" borderId="18" xfId="0" applyFont="1" applyFill="1" applyBorder="1" applyAlignment="1" applyProtection="1">
      <alignment horizontal="center" vertical="center" wrapText="1"/>
    </xf>
    <xf numFmtId="0" fontId="48" fillId="0" borderId="23" xfId="0" applyFont="1" applyFill="1" applyBorder="1" applyProtection="1"/>
    <xf numFmtId="0" fontId="48" fillId="0" borderId="19" xfId="0" applyFont="1" applyBorder="1" applyProtection="1"/>
    <xf numFmtId="0" fontId="10" fillId="4" borderId="31" xfId="0" applyFont="1" applyFill="1" applyBorder="1" applyAlignment="1" applyProtection="1">
      <alignment horizontal="center" vertical="top" wrapText="1"/>
    </xf>
    <xf numFmtId="0" fontId="11" fillId="0" borderId="51" xfId="0" applyFont="1" applyFill="1" applyBorder="1" applyAlignment="1" applyProtection="1">
      <alignment horizontal="center" vertical="top" wrapText="1"/>
    </xf>
    <xf numFmtId="7" fontId="5" fillId="0" borderId="28" xfId="0" applyNumberFormat="1" applyFont="1" applyFill="1" applyBorder="1" applyAlignment="1" applyProtection="1">
      <alignment horizontal="right" vertical="center" wrapText="1"/>
    </xf>
    <xf numFmtId="7" fontId="5" fillId="0" borderId="28" xfId="1" applyNumberFormat="1" applyFont="1" applyFill="1" applyBorder="1" applyAlignment="1" applyProtection="1">
      <alignment horizontal="right" vertical="center"/>
    </xf>
    <xf numFmtId="164" fontId="11" fillId="2" borderId="27" xfId="0" applyNumberFormat="1" applyFont="1" applyFill="1" applyBorder="1" applyAlignment="1" applyProtection="1">
      <alignment horizontal="center" vertical="top" wrapText="1"/>
      <protection locked="0"/>
    </xf>
    <xf numFmtId="164" fontId="11" fillId="2" borderId="5" xfId="0" applyNumberFormat="1" applyFont="1" applyFill="1" applyBorder="1" applyAlignment="1" applyProtection="1">
      <alignment horizontal="center" vertical="top" wrapText="1"/>
      <protection locked="0"/>
    </xf>
    <xf numFmtId="164" fontId="11" fillId="2" borderId="10" xfId="0" applyNumberFormat="1" applyFont="1" applyFill="1" applyBorder="1" applyAlignment="1" applyProtection="1">
      <alignment horizontal="center" vertical="top" wrapText="1"/>
      <protection locked="0"/>
    </xf>
    <xf numFmtId="0" fontId="36" fillId="0" borderId="0" xfId="0" applyFont="1" applyFill="1" applyBorder="1" applyAlignment="1" applyProtection="1">
      <alignment horizontal="center" wrapText="1"/>
    </xf>
    <xf numFmtId="164" fontId="5" fillId="0" borderId="42" xfId="0" applyNumberFormat="1" applyFont="1" applyFill="1" applyBorder="1" applyAlignment="1" applyProtection="1">
      <alignment horizontal="center" vertical="top" wrapText="1"/>
      <protection locked="0"/>
    </xf>
    <xf numFmtId="16" fontId="27" fillId="0" borderId="40" xfId="0" applyNumberFormat="1" applyFont="1" applyFill="1" applyBorder="1" applyAlignment="1" applyProtection="1">
      <alignment horizontal="left" vertical="top" wrapText="1"/>
      <protection locked="0"/>
    </xf>
    <xf numFmtId="0" fontId="5" fillId="0" borderId="27"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164" fontId="5" fillId="0" borderId="7" xfId="0" applyNumberFormat="1" applyFont="1" applyFill="1" applyBorder="1" applyAlignment="1" applyProtection="1">
      <alignment horizontal="center" vertical="top" wrapText="1"/>
      <protection locked="0"/>
    </xf>
    <xf numFmtId="0" fontId="22" fillId="0" borderId="0" xfId="0" applyFont="1" applyBorder="1" applyAlignment="1" applyProtection="1">
      <alignment horizontal="right"/>
    </xf>
    <xf numFmtId="7" fontId="22" fillId="0" borderId="0" xfId="1" applyNumberFormat="1" applyFont="1" applyBorder="1" applyAlignment="1" applyProtection="1">
      <alignment horizontal="right"/>
    </xf>
    <xf numFmtId="0" fontId="39" fillId="0" borderId="0" xfId="0" applyFont="1" applyAlignment="1" applyProtection="1"/>
    <xf numFmtId="0" fontId="5" fillId="0" borderId="26" xfId="0" applyFont="1" applyFill="1" applyBorder="1" applyAlignment="1" applyProtection="1">
      <alignment horizontal="left" vertical="top" wrapText="1"/>
      <protection locked="0"/>
    </xf>
    <xf numFmtId="0" fontId="10" fillId="0" borderId="23"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2" borderId="5" xfId="0" applyFont="1" applyFill="1" applyBorder="1" applyAlignment="1" applyProtection="1">
      <alignment horizontal="center" vertical="top" wrapText="1"/>
      <protection locked="0"/>
    </xf>
    <xf numFmtId="0" fontId="10" fillId="2" borderId="6" xfId="0" applyFont="1" applyFill="1" applyBorder="1" applyAlignment="1" applyProtection="1">
      <alignment horizontal="center" vertical="top" wrapText="1"/>
      <protection locked="0"/>
    </xf>
    <xf numFmtId="0" fontId="10" fillId="0" borderId="0" xfId="0" applyFont="1" applyAlignment="1" applyProtection="1">
      <alignment horizontal="left"/>
    </xf>
    <xf numFmtId="14" fontId="5" fillId="0" borderId="1" xfId="0" applyNumberFormat="1" applyFont="1" applyFill="1" applyBorder="1" applyAlignment="1" applyProtection="1">
      <alignment horizontal="left"/>
    </xf>
    <xf numFmtId="0" fontId="5" fillId="0" borderId="11" xfId="0" applyFont="1" applyBorder="1" applyAlignment="1" applyProtection="1">
      <alignment horizontal="left"/>
    </xf>
    <xf numFmtId="0" fontId="6" fillId="0" borderId="1" xfId="0" applyFont="1" applyFill="1" applyBorder="1" applyAlignment="1" applyProtection="1">
      <alignment horizontal="center" wrapText="1"/>
    </xf>
    <xf numFmtId="0" fontId="6" fillId="0" borderId="1" xfId="0" applyFont="1" applyBorder="1" applyAlignment="1" applyProtection="1">
      <alignment horizontal="center"/>
    </xf>
    <xf numFmtId="0" fontId="15" fillId="6" borderId="33" xfId="0" applyFont="1" applyFill="1" applyBorder="1" applyAlignment="1" applyProtection="1">
      <alignment horizontal="left" vertical="top" wrapText="1"/>
    </xf>
    <xf numFmtId="0" fontId="15" fillId="6" borderId="34" xfId="0" applyFont="1" applyFill="1" applyBorder="1" applyAlignment="1" applyProtection="1">
      <alignment horizontal="left" vertical="top" wrapText="1"/>
    </xf>
    <xf numFmtId="0" fontId="15" fillId="6" borderId="35" xfId="0" applyFont="1" applyFill="1" applyBorder="1" applyAlignment="1" applyProtection="1">
      <alignment horizontal="left" vertical="top" wrapText="1"/>
    </xf>
    <xf numFmtId="0" fontId="11" fillId="0" borderId="0" xfId="0" applyFont="1" applyAlignment="1" applyProtection="1">
      <alignment horizontal="left"/>
    </xf>
    <xf numFmtId="0" fontId="5" fillId="2" borderId="0" xfId="0" applyFont="1" applyFill="1" applyBorder="1" applyAlignment="1" applyProtection="1">
      <alignment horizontal="left" wrapText="1"/>
      <protection locked="0"/>
    </xf>
    <xf numFmtId="0" fontId="5" fillId="2" borderId="1" xfId="0" applyFont="1" applyFill="1" applyBorder="1" applyAlignment="1" applyProtection="1">
      <alignment horizontal="left" wrapText="1"/>
      <protection locked="0"/>
    </xf>
    <xf numFmtId="0" fontId="5" fillId="2" borderId="11" xfId="0" applyFont="1" applyFill="1" applyBorder="1" applyAlignment="1" applyProtection="1">
      <alignment horizontal="left" wrapText="1"/>
      <protection locked="0"/>
    </xf>
    <xf numFmtId="49" fontId="11" fillId="2" borderId="1" xfId="0" applyNumberFormat="1" applyFont="1" applyFill="1" applyBorder="1" applyAlignment="1" applyProtection="1">
      <alignment horizontal="left" vertical="center"/>
      <protection locked="0"/>
    </xf>
    <xf numFmtId="0" fontId="41" fillId="0" borderId="0" xfId="0" applyFont="1" applyAlignment="1" applyProtection="1">
      <alignment horizontal="center" vertical="center"/>
    </xf>
    <xf numFmtId="0" fontId="41" fillId="0" borderId="13" xfId="0" applyFont="1" applyBorder="1" applyAlignment="1" applyProtection="1">
      <alignment horizontal="center" vertical="center"/>
    </xf>
    <xf numFmtId="0" fontId="36" fillId="0" borderId="0" xfId="0" applyFont="1" applyFill="1" applyBorder="1" applyAlignment="1" applyProtection="1">
      <alignment horizontal="left" wrapText="1"/>
    </xf>
    <xf numFmtId="0" fontId="5" fillId="0" borderId="16" xfId="0" applyFont="1" applyFill="1" applyBorder="1" applyAlignment="1" applyProtection="1">
      <alignment horizontal="right" vertical="top" wrapText="1"/>
    </xf>
    <xf numFmtId="0" fontId="5" fillId="0" borderId="0" xfId="0" applyFont="1" applyFill="1" applyBorder="1" applyAlignment="1" applyProtection="1">
      <alignment horizontal="right" vertical="top" wrapText="1"/>
    </xf>
    <xf numFmtId="0" fontId="20" fillId="0" borderId="14" xfId="0" applyFont="1" applyFill="1" applyBorder="1" applyAlignment="1" applyProtection="1">
      <alignment horizontal="right" wrapText="1"/>
    </xf>
    <xf numFmtId="0" fontId="20" fillId="0" borderId="13" xfId="0" applyFont="1" applyFill="1" applyBorder="1" applyAlignment="1" applyProtection="1">
      <alignment horizontal="right" wrapText="1"/>
    </xf>
    <xf numFmtId="0" fontId="5" fillId="0" borderId="16" xfId="0" applyFont="1" applyFill="1" applyBorder="1" applyAlignment="1" applyProtection="1">
      <alignment horizontal="right" vertical="center" wrapText="1"/>
    </xf>
    <xf numFmtId="0" fontId="5" fillId="0" borderId="0" xfId="0" applyFont="1" applyFill="1" applyBorder="1" applyAlignment="1" applyProtection="1">
      <alignment horizontal="right" vertical="center" wrapText="1"/>
    </xf>
    <xf numFmtId="0" fontId="39" fillId="0" borderId="0" xfId="0" applyFont="1" applyAlignment="1" applyProtection="1">
      <alignment horizontal="right"/>
    </xf>
    <xf numFmtId="0" fontId="10" fillId="0" borderId="0" xfId="0" applyFont="1" applyAlignment="1" applyProtection="1">
      <alignment horizontal="center"/>
    </xf>
    <xf numFmtId="0" fontId="18" fillId="0" borderId="0" xfId="0" applyFont="1" applyFill="1" applyBorder="1" applyAlignment="1" applyProtection="1">
      <alignment horizontal="center" wrapText="1"/>
    </xf>
    <xf numFmtId="0" fontId="10" fillId="0" borderId="0" xfId="0" applyFont="1" applyAlignment="1" applyProtection="1">
      <alignment horizontal="left" wrapText="1"/>
    </xf>
    <xf numFmtId="0" fontId="47" fillId="0" borderId="0" xfId="0" applyFont="1" applyAlignment="1" applyProtection="1">
      <alignment horizontal="left" vertical="center" wrapText="1"/>
    </xf>
    <xf numFmtId="0" fontId="10" fillId="0" borderId="0" xfId="0" applyFont="1" applyAlignment="1" applyProtection="1">
      <alignment horizontal="left"/>
    </xf>
    <xf numFmtId="0" fontId="37" fillId="4" borderId="33" xfId="0" applyFont="1" applyFill="1" applyBorder="1" applyAlignment="1" applyProtection="1">
      <alignment horizontal="left" vertical="top"/>
    </xf>
    <xf numFmtId="0" fontId="37" fillId="4" borderId="34" xfId="0" applyFont="1" applyFill="1" applyBorder="1" applyAlignment="1" applyProtection="1">
      <alignment horizontal="left" vertical="top"/>
    </xf>
    <xf numFmtId="0" fontId="37" fillId="4" borderId="35" xfId="0" applyFont="1" applyFill="1" applyBorder="1" applyAlignment="1" applyProtection="1">
      <alignment horizontal="left" vertical="top"/>
    </xf>
    <xf numFmtId="0" fontId="36" fillId="5" borderId="13" xfId="0" applyFont="1" applyFill="1" applyBorder="1" applyAlignment="1" applyProtection="1">
      <alignment horizontal="right" vertical="center" wrapText="1"/>
    </xf>
    <xf numFmtId="0" fontId="10" fillId="0" borderId="2" xfId="0" applyFont="1" applyBorder="1" applyAlignment="1" applyProtection="1">
      <alignment horizontal="center" vertical="top"/>
    </xf>
    <xf numFmtId="0" fontId="22" fillId="0" borderId="0" xfId="0" applyFont="1" applyBorder="1" applyAlignment="1" applyProtection="1">
      <alignment horizontal="right"/>
    </xf>
    <xf numFmtId="0" fontId="20" fillId="0" borderId="0" xfId="0" applyFont="1" applyBorder="1" applyAlignment="1" applyProtection="1">
      <alignment horizontal="right" wrapText="1"/>
    </xf>
    <xf numFmtId="0" fontId="33" fillId="0" borderId="0" xfId="0" applyFont="1" applyBorder="1" applyAlignment="1" applyProtection="1">
      <alignment horizontal="right"/>
    </xf>
    <xf numFmtId="0" fontId="11" fillId="0" borderId="1" xfId="0" applyFont="1" applyBorder="1" applyAlignment="1" applyProtection="1">
      <alignment horizontal="center"/>
    </xf>
    <xf numFmtId="0" fontId="52" fillId="0" borderId="0" xfId="0" applyFont="1" applyAlignment="1" applyProtection="1">
      <alignment horizontal="left" vertical="center" wrapText="1"/>
    </xf>
    <xf numFmtId="0" fontId="12" fillId="0" borderId="2" xfId="0" applyFont="1" applyFill="1" applyBorder="1" applyAlignment="1" applyProtection="1">
      <alignment horizontal="center" wrapText="1"/>
    </xf>
    <xf numFmtId="0" fontId="38" fillId="0" borderId="25" xfId="0" applyFont="1" applyFill="1" applyBorder="1" applyAlignment="1" applyProtection="1">
      <alignment horizontal="left" vertical="top" wrapText="1"/>
    </xf>
    <xf numFmtId="0" fontId="38" fillId="0" borderId="2" xfId="0" applyFont="1" applyFill="1" applyBorder="1" applyAlignment="1" applyProtection="1">
      <alignment horizontal="left" vertical="top" wrapText="1"/>
    </xf>
    <xf numFmtId="166" fontId="5" fillId="0" borderId="1" xfId="0" applyNumberFormat="1" applyFont="1" applyBorder="1" applyAlignment="1" applyProtection="1">
      <alignment horizontal="center" vertical="center"/>
    </xf>
    <xf numFmtId="0" fontId="6" fillId="0" borderId="13" xfId="0" applyFont="1" applyBorder="1" applyAlignment="1" applyProtection="1">
      <alignment horizontal="center"/>
    </xf>
    <xf numFmtId="0" fontId="5" fillId="0" borderId="0" xfId="0" applyFont="1" applyBorder="1" applyAlignment="1" applyProtection="1">
      <alignment horizontal="center" vertical="center"/>
    </xf>
    <xf numFmtId="0" fontId="5" fillId="0" borderId="16" xfId="0" applyFont="1" applyBorder="1" applyAlignment="1" applyProtection="1">
      <alignment horizontal="right"/>
    </xf>
    <xf numFmtId="0" fontId="5" fillId="0" borderId="0" xfId="0" applyFont="1" applyBorder="1" applyAlignment="1" applyProtection="1">
      <alignment horizontal="right"/>
    </xf>
    <xf numFmtId="0" fontId="6" fillId="0" borderId="14" xfId="0" applyFont="1" applyBorder="1" applyAlignment="1" applyProtection="1">
      <alignment horizontal="right"/>
    </xf>
    <xf numFmtId="0" fontId="6" fillId="0" borderId="13" xfId="0" applyFont="1" applyBorder="1" applyAlignment="1" applyProtection="1">
      <alignment horizontal="right"/>
    </xf>
    <xf numFmtId="0" fontId="10" fillId="0" borderId="2" xfId="0" applyFont="1" applyBorder="1" applyAlignment="1" applyProtection="1">
      <alignment horizontal="center" vertical="top" wrapText="1"/>
    </xf>
    <xf numFmtId="0" fontId="9" fillId="2" borderId="1" xfId="0" applyFont="1" applyFill="1" applyBorder="1" applyAlignment="1" applyProtection="1">
      <alignment horizont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5" fillId="0" borderId="0" xfId="0" applyFont="1" applyFill="1" applyBorder="1" applyAlignment="1" applyProtection="1">
      <alignment horizontal="center" vertical="center" wrapText="1"/>
    </xf>
    <xf numFmtId="166" fontId="5" fillId="0" borderId="1" xfId="0" applyNumberFormat="1" applyFont="1" applyFill="1" applyBorder="1" applyAlignment="1" applyProtection="1">
      <alignment horizontal="center" vertical="center" wrapText="1"/>
    </xf>
    <xf numFmtId="0" fontId="20" fillId="0" borderId="13" xfId="0" applyFont="1" applyFill="1" applyBorder="1" applyAlignment="1" applyProtection="1">
      <alignment horizontal="center" wrapText="1"/>
    </xf>
    <xf numFmtId="0" fontId="45" fillId="0" borderId="0" xfId="0" applyFont="1" applyAlignment="1" applyProtection="1">
      <alignment horizontal="right"/>
    </xf>
    <xf numFmtId="0" fontId="53" fillId="0" borderId="0" xfId="0" applyFont="1" applyAlignment="1" applyProtection="1">
      <alignment horizontal="center"/>
    </xf>
    <xf numFmtId="0" fontId="51" fillId="0" borderId="0" xfId="0" applyFont="1" applyAlignment="1" applyProtection="1">
      <alignment horizontal="center" vertical="center"/>
    </xf>
    <xf numFmtId="0" fontId="10" fillId="0" borderId="21" xfId="0" applyFont="1" applyBorder="1" applyAlignment="1" applyProtection="1">
      <alignment horizontal="left" vertical="center" wrapText="1"/>
    </xf>
    <xf numFmtId="0" fontId="10" fillId="0" borderId="19" xfId="0" applyFont="1" applyBorder="1" applyAlignment="1" applyProtection="1">
      <alignment horizontal="left" vertical="center" wrapText="1"/>
    </xf>
    <xf numFmtId="0" fontId="10" fillId="0" borderId="24" xfId="0" applyFont="1" applyBorder="1" applyAlignment="1" applyProtection="1">
      <alignment horizontal="left" vertical="center" wrapText="1"/>
    </xf>
    <xf numFmtId="0" fontId="49" fillId="0" borderId="19" xfId="0" applyFont="1" applyFill="1" applyBorder="1" applyAlignment="1" applyProtection="1">
      <alignment horizontal="right" vertical="center" wrapText="1"/>
    </xf>
    <xf numFmtId="7" fontId="49" fillId="0" borderId="19" xfId="0" applyNumberFormat="1" applyFont="1" applyFill="1" applyBorder="1" applyAlignment="1" applyProtection="1">
      <alignment horizontal="right" vertical="center" wrapText="1"/>
    </xf>
    <xf numFmtId="7" fontId="49" fillId="0" borderId="18" xfId="0" applyNumberFormat="1" applyFont="1" applyFill="1" applyBorder="1" applyAlignment="1" applyProtection="1">
      <alignment horizontal="right" vertical="center" wrapText="1"/>
    </xf>
    <xf numFmtId="0" fontId="50" fillId="8" borderId="21" xfId="0" applyFont="1" applyFill="1" applyBorder="1" applyAlignment="1" applyProtection="1">
      <alignment horizontal="left" vertical="center"/>
    </xf>
    <xf numFmtId="0" fontId="50" fillId="8" borderId="19" xfId="0" applyFont="1" applyFill="1" applyBorder="1" applyAlignment="1" applyProtection="1">
      <alignment horizontal="left" vertical="center"/>
    </xf>
    <xf numFmtId="0" fontId="50" fillId="8" borderId="18" xfId="0" applyFont="1" applyFill="1" applyBorder="1" applyAlignment="1" applyProtection="1">
      <alignment horizontal="left" vertical="center"/>
    </xf>
    <xf numFmtId="0" fontId="11" fillId="0" borderId="3" xfId="0" applyFont="1" applyBorder="1" applyAlignment="1" applyProtection="1">
      <alignment horizontal="right" vertical="center" wrapText="1"/>
    </xf>
    <xf numFmtId="7" fontId="10" fillId="0" borderId="17" xfId="0" applyNumberFormat="1" applyFont="1" applyBorder="1" applyAlignment="1" applyProtection="1">
      <alignment horizontal="right"/>
    </xf>
    <xf numFmtId="0" fontId="11" fillId="0" borderId="48" xfId="0" applyFont="1" applyFill="1" applyBorder="1" applyAlignment="1" applyProtection="1">
      <alignment horizontal="left" vertical="top" wrapText="1"/>
    </xf>
    <xf numFmtId="0" fontId="11" fillId="0" borderId="11" xfId="0" applyFont="1" applyFill="1" applyBorder="1" applyAlignment="1" applyProtection="1">
      <alignment horizontal="left" vertical="top" wrapText="1"/>
    </xf>
    <xf numFmtId="0" fontId="11" fillId="0" borderId="6" xfId="0" applyFont="1" applyFill="1" applyBorder="1" applyAlignment="1" applyProtection="1">
      <alignment horizontal="left" vertical="top" wrapText="1"/>
    </xf>
    <xf numFmtId="0" fontId="11" fillId="2" borderId="5" xfId="0" applyFont="1" applyFill="1" applyBorder="1" applyAlignment="1" applyProtection="1">
      <alignment horizontal="left" vertical="top" wrapText="1"/>
      <protection locked="0"/>
    </xf>
    <xf numFmtId="0" fontId="11" fillId="2" borderId="11" xfId="0" applyFont="1" applyFill="1" applyBorder="1" applyAlignment="1" applyProtection="1">
      <alignment horizontal="left" vertical="top" wrapText="1"/>
      <protection locked="0"/>
    </xf>
    <xf numFmtId="0" fontId="11" fillId="2" borderId="6" xfId="0" applyFont="1" applyFill="1" applyBorder="1" applyAlignment="1" applyProtection="1">
      <alignment horizontal="left" vertical="top" wrapText="1"/>
      <protection locked="0"/>
    </xf>
    <xf numFmtId="0" fontId="10" fillId="2" borderId="5" xfId="0" applyFont="1" applyFill="1" applyBorder="1" applyAlignment="1" applyProtection="1">
      <alignment horizontal="center" vertical="top" wrapText="1"/>
      <protection locked="0"/>
    </xf>
    <xf numFmtId="0" fontId="10" fillId="2" borderId="6" xfId="0" applyFont="1" applyFill="1" applyBorder="1" applyAlignment="1" applyProtection="1">
      <alignment horizontal="center" vertical="top" wrapText="1"/>
      <protection locked="0"/>
    </xf>
    <xf numFmtId="0" fontId="11" fillId="2" borderId="4" xfId="0" applyFont="1" applyFill="1" applyBorder="1" applyAlignment="1" applyProtection="1">
      <alignment horizontal="left" vertical="top" wrapText="1"/>
      <protection locked="0"/>
    </xf>
    <xf numFmtId="7" fontId="11" fillId="0" borderId="5" xfId="0" applyNumberFormat="1" applyFont="1" applyFill="1" applyBorder="1" applyAlignment="1" applyProtection="1">
      <alignment horizontal="right" vertical="top" wrapText="1"/>
    </xf>
    <xf numFmtId="7" fontId="11" fillId="0" borderId="57" xfId="0" applyNumberFormat="1" applyFont="1" applyFill="1" applyBorder="1" applyAlignment="1" applyProtection="1">
      <alignment horizontal="right" vertical="top" wrapText="1"/>
    </xf>
    <xf numFmtId="0" fontId="11" fillId="0" borderId="49" xfId="0" applyFont="1" applyFill="1" applyBorder="1" applyAlignment="1" applyProtection="1">
      <alignment horizontal="left" vertical="top" wrapText="1"/>
    </xf>
    <xf numFmtId="0" fontId="11" fillId="0" borderId="52" xfId="0" applyFont="1" applyFill="1" applyBorder="1" applyAlignment="1" applyProtection="1">
      <alignment horizontal="left" vertical="top" wrapText="1"/>
    </xf>
    <xf numFmtId="0" fontId="11" fillId="0" borderId="22" xfId="0" applyFont="1" applyFill="1" applyBorder="1" applyAlignment="1" applyProtection="1">
      <alignment horizontal="left" vertical="top" wrapText="1"/>
    </xf>
    <xf numFmtId="0" fontId="11" fillId="2" borderId="10" xfId="0" applyFont="1" applyFill="1" applyBorder="1" applyAlignment="1" applyProtection="1">
      <alignment horizontal="left" vertical="top" wrapText="1"/>
      <protection locked="0"/>
    </xf>
    <xf numFmtId="0" fontId="11" fillId="2" borderId="52" xfId="0" applyFont="1" applyFill="1" applyBorder="1" applyAlignment="1" applyProtection="1">
      <alignment horizontal="left" vertical="top" wrapText="1"/>
      <protection locked="0"/>
    </xf>
    <xf numFmtId="0" fontId="11" fillId="2" borderId="22" xfId="0" applyFont="1" applyFill="1" applyBorder="1" applyAlignment="1" applyProtection="1">
      <alignment horizontal="left" vertical="top" wrapText="1"/>
      <protection locked="0"/>
    </xf>
    <xf numFmtId="0" fontId="10" fillId="2" borderId="10" xfId="0" applyFont="1" applyFill="1" applyBorder="1" applyAlignment="1" applyProtection="1">
      <alignment horizontal="center" vertical="top" wrapText="1"/>
      <protection locked="0"/>
    </xf>
    <xf numFmtId="0" fontId="10" fillId="2" borderId="22" xfId="0" applyFont="1" applyFill="1" applyBorder="1" applyAlignment="1" applyProtection="1">
      <alignment horizontal="center" vertical="top" wrapText="1"/>
      <protection locked="0"/>
    </xf>
    <xf numFmtId="0" fontId="11" fillId="2" borderId="9" xfId="0" applyFont="1" applyFill="1" applyBorder="1" applyAlignment="1" applyProtection="1">
      <alignment horizontal="left" vertical="top" wrapText="1"/>
      <protection locked="0"/>
    </xf>
    <xf numFmtId="7" fontId="11" fillId="0" borderId="10" xfId="0" applyNumberFormat="1" applyFont="1" applyFill="1" applyBorder="1" applyAlignment="1" applyProtection="1">
      <alignment horizontal="right" vertical="top" wrapText="1"/>
    </xf>
    <xf numFmtId="7" fontId="11" fillId="0" borderId="58" xfId="0" applyNumberFormat="1" applyFont="1" applyFill="1" applyBorder="1" applyAlignment="1" applyProtection="1">
      <alignment horizontal="right" vertical="top" wrapText="1"/>
    </xf>
    <xf numFmtId="7" fontId="11" fillId="0" borderId="11" xfId="0" applyNumberFormat="1" applyFont="1" applyFill="1" applyBorder="1" applyAlignment="1" applyProtection="1">
      <alignment horizontal="right" vertical="top" wrapText="1"/>
    </xf>
    <xf numFmtId="0" fontId="11" fillId="4" borderId="29" xfId="0" applyFont="1" applyFill="1" applyBorder="1" applyAlignment="1" applyProtection="1">
      <alignment horizontal="left" vertical="top" wrapText="1"/>
    </xf>
    <xf numFmtId="0" fontId="11" fillId="4" borderId="50" xfId="0" applyFont="1" applyFill="1" applyBorder="1" applyAlignment="1" applyProtection="1">
      <alignment horizontal="left" vertical="top" wrapText="1"/>
    </xf>
    <xf numFmtId="0" fontId="11" fillId="4" borderId="30" xfId="0" applyFont="1" applyFill="1" applyBorder="1" applyAlignment="1" applyProtection="1">
      <alignment horizontal="left" vertical="top" wrapText="1"/>
    </xf>
    <xf numFmtId="0" fontId="11" fillId="7" borderId="32" xfId="0" applyFont="1" applyFill="1" applyBorder="1" applyAlignment="1" applyProtection="1">
      <alignment horizontal="left" vertical="top" wrapText="1"/>
      <protection locked="0"/>
    </xf>
    <xf numFmtId="0" fontId="11" fillId="7" borderId="50" xfId="0" applyFont="1" applyFill="1" applyBorder="1" applyAlignment="1" applyProtection="1">
      <alignment horizontal="left" vertical="top" wrapText="1"/>
      <protection locked="0"/>
    </xf>
    <xf numFmtId="0" fontId="11" fillId="7" borderId="30" xfId="0" applyFont="1" applyFill="1" applyBorder="1" applyAlignment="1" applyProtection="1">
      <alignment horizontal="left" vertical="top" wrapText="1"/>
      <protection locked="0"/>
    </xf>
    <xf numFmtId="0" fontId="10" fillId="7" borderId="32" xfId="0" applyFont="1" applyFill="1" applyBorder="1" applyAlignment="1" applyProtection="1">
      <alignment horizontal="center" vertical="top" wrapText="1"/>
      <protection locked="0"/>
    </xf>
    <xf numFmtId="0" fontId="10" fillId="7" borderId="30" xfId="0" applyFont="1" applyFill="1" applyBorder="1" applyAlignment="1" applyProtection="1">
      <alignment horizontal="center" vertical="top" wrapText="1"/>
      <protection locked="0"/>
    </xf>
    <xf numFmtId="7" fontId="10" fillId="4" borderId="32" xfId="0" applyNumberFormat="1" applyFont="1" applyFill="1" applyBorder="1" applyAlignment="1" applyProtection="1">
      <alignment horizontal="right" vertical="top" wrapText="1"/>
    </xf>
    <xf numFmtId="7" fontId="10" fillId="4" borderId="55" xfId="0" applyNumberFormat="1" applyFont="1" applyFill="1" applyBorder="1" applyAlignment="1" applyProtection="1">
      <alignment horizontal="right" vertical="top" wrapText="1"/>
    </xf>
    <xf numFmtId="0" fontId="11" fillId="0" borderId="46" xfId="0" applyFont="1" applyFill="1" applyBorder="1" applyAlignment="1" applyProtection="1">
      <alignment horizontal="left" vertical="top" wrapText="1"/>
    </xf>
    <xf numFmtId="0" fontId="11" fillId="0" borderId="54" xfId="0" applyFont="1" applyFill="1" applyBorder="1" applyAlignment="1" applyProtection="1">
      <alignment horizontal="left" vertical="top" wrapText="1"/>
    </xf>
    <xf numFmtId="0" fontId="11" fillId="0" borderId="47" xfId="0" applyFont="1" applyFill="1" applyBorder="1" applyAlignment="1" applyProtection="1">
      <alignment horizontal="left" vertical="top" wrapText="1"/>
    </xf>
    <xf numFmtId="0" fontId="11" fillId="2" borderId="53" xfId="0" applyFont="1" applyFill="1" applyBorder="1" applyAlignment="1" applyProtection="1">
      <alignment horizontal="left" vertical="top" wrapText="1"/>
      <protection locked="0"/>
    </xf>
    <xf numFmtId="0" fontId="11" fillId="2" borderId="54" xfId="0" applyFont="1" applyFill="1" applyBorder="1" applyAlignment="1" applyProtection="1">
      <alignment horizontal="left" vertical="top" wrapText="1"/>
      <protection locked="0"/>
    </xf>
    <xf numFmtId="0" fontId="11" fillId="2" borderId="47" xfId="0" applyFont="1" applyFill="1" applyBorder="1" applyAlignment="1" applyProtection="1">
      <alignment horizontal="left" vertical="top" wrapText="1"/>
      <protection locked="0"/>
    </xf>
    <xf numFmtId="0" fontId="10" fillId="2" borderId="53" xfId="0" applyFont="1" applyFill="1" applyBorder="1" applyAlignment="1" applyProtection="1">
      <alignment horizontal="center" vertical="top" wrapText="1"/>
      <protection locked="0"/>
    </xf>
    <xf numFmtId="0" fontId="10" fillId="2" borderId="47" xfId="0" applyFont="1" applyFill="1" applyBorder="1" applyAlignment="1" applyProtection="1">
      <alignment horizontal="center" vertical="top" wrapText="1"/>
      <protection locked="0"/>
    </xf>
    <xf numFmtId="0" fontId="11" fillId="2" borderId="26" xfId="0" applyFont="1" applyFill="1" applyBorder="1" applyAlignment="1" applyProtection="1">
      <alignment horizontal="left" vertical="top" wrapText="1"/>
      <protection locked="0"/>
    </xf>
    <xf numFmtId="7" fontId="11" fillId="0" borderId="54" xfId="0" applyNumberFormat="1" applyFont="1" applyFill="1" applyBorder="1" applyAlignment="1" applyProtection="1">
      <alignment horizontal="right" vertical="top" wrapText="1"/>
    </xf>
    <xf numFmtId="7" fontId="11" fillId="0" borderId="56" xfId="0" applyNumberFormat="1" applyFont="1" applyFill="1" applyBorder="1" applyAlignment="1" applyProtection="1">
      <alignment horizontal="right" vertical="top" wrapText="1"/>
    </xf>
    <xf numFmtId="0" fontId="17" fillId="3" borderId="21" xfId="0" applyFont="1" applyFill="1" applyBorder="1" applyAlignment="1" applyProtection="1">
      <alignment horizontal="center"/>
    </xf>
    <xf numFmtId="0" fontId="17" fillId="3" borderId="19" xfId="0" applyFont="1" applyFill="1" applyBorder="1" applyAlignment="1" applyProtection="1">
      <alignment horizontal="center"/>
    </xf>
    <xf numFmtId="0" fontId="17" fillId="3" borderId="18" xfId="0" applyFont="1" applyFill="1" applyBorder="1" applyAlignment="1" applyProtection="1">
      <alignment horizontal="center"/>
    </xf>
    <xf numFmtId="0" fontId="10" fillId="0" borderId="21"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5" fillId="0" borderId="11" xfId="0" applyFont="1" applyFill="1" applyBorder="1" applyAlignment="1" applyProtection="1">
      <alignment horizontal="left" wrapText="1"/>
    </xf>
    <xf numFmtId="0" fontId="5" fillId="0" borderId="1" xfId="0" applyFont="1" applyFill="1" applyBorder="1" applyAlignment="1" applyProtection="1">
      <alignment horizontal="left" wrapText="1"/>
    </xf>
    <xf numFmtId="49" fontId="11" fillId="0" borderId="1"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left" vertical="center"/>
    </xf>
    <xf numFmtId="0" fontId="5" fillId="0" borderId="0" xfId="0" applyFont="1" applyFill="1" applyBorder="1" applyAlignment="1" applyProtection="1">
      <alignment horizontal="left" wrapText="1"/>
    </xf>
  </cellXfs>
  <cellStyles count="5">
    <cellStyle name="Comma 2" xfId="3"/>
    <cellStyle name="Currency" xfId="1" builtinId="4"/>
    <cellStyle name="Normal" xfId="0" builtinId="0"/>
    <cellStyle name="Normal 2" xfId="2"/>
    <cellStyle name="Normal 3" xfId="4"/>
  </cellStyles>
  <dxfs count="55">
    <dxf>
      <font>
        <b/>
        <i val="0"/>
        <color theme="1"/>
      </font>
    </dxf>
    <dxf>
      <font>
        <b/>
        <i val="0"/>
        <color rgb="FFFF0000"/>
      </font>
      <fill>
        <patternFill patternType="none">
          <bgColor auto="1"/>
        </patternFill>
      </fill>
      <border>
        <left style="thin">
          <color rgb="FFFF0000"/>
        </left>
        <right style="thin">
          <color rgb="FFFF0000"/>
        </right>
        <top style="thin">
          <color rgb="FFFF0000"/>
        </top>
        <bottom style="thin">
          <color rgb="FFFF0000"/>
        </bottom>
      </border>
    </dxf>
    <dxf>
      <font>
        <color theme="0"/>
      </font>
      <fill>
        <patternFill patternType="none">
          <bgColor auto="1"/>
        </patternFill>
      </fill>
    </dxf>
    <dxf>
      <font>
        <color theme="0"/>
      </font>
    </dxf>
    <dxf>
      <font>
        <b/>
        <i val="0"/>
        <color theme="1"/>
      </font>
    </dxf>
    <dxf>
      <font>
        <b val="0"/>
        <i/>
      </font>
    </dxf>
    <dxf>
      <font>
        <u val="none"/>
        <color rgb="FFFF0000"/>
      </font>
    </dxf>
    <dxf>
      <font>
        <b/>
        <strike val="0"/>
        <outline val="0"/>
        <shadow val="0"/>
        <u val="none"/>
        <vertAlign val="baseline"/>
        <sz val="11"/>
        <color rgb="FFFF0000"/>
        <name val="Calibri"/>
        <scheme val="minor"/>
      </font>
      <numFmt numFmtId="0" formatCode="General"/>
      <fill>
        <patternFill patternType="solid">
          <fgColor indexed="64"/>
          <bgColor theme="0"/>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1" formatCode="&quot;$&quot;#,##0.00_);\(&quot;$&quot;#,##0.00\)"/>
      <fill>
        <patternFill patternType="none">
          <fgColor indexed="64"/>
          <bgColor indexed="65"/>
        </patternFill>
      </fill>
      <alignment horizontal="right" vertical="top" textRotation="0" wrapText="0" indent="0" justifyLastLine="0" shrinkToFit="0" readingOrder="0"/>
      <border diagonalUp="0" diagonalDown="0">
        <left style="double">
          <color indexed="64"/>
        </left>
        <right style="medium">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numFmt numFmtId="164" formatCode="mm/dd/yy;@"/>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numFmt numFmtId="164" formatCode="mm/dd/yy;@"/>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Arial"/>
        <scheme val="none"/>
      </font>
      <numFmt numFmtId="0" formatCode="General"/>
      <alignment horizontal="center"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style="thin">
          <color indexed="64"/>
        </horizontal>
      </border>
      <protection locked="0" hidden="0"/>
    </dxf>
    <dxf>
      <border diagonalUp="0" diagonalDown="0">
        <left/>
        <right/>
        <top/>
        <bottom/>
      </border>
    </dxf>
    <dxf>
      <protection locked="0" hidden="0"/>
    </dxf>
    <dxf>
      <border outline="0">
        <bottom style="medium">
          <color indexed="64"/>
        </bottom>
      </border>
    </dxf>
    <dxf>
      <font>
        <b/>
        <i val="0"/>
        <strike val="0"/>
        <condense val="0"/>
        <extend val="0"/>
        <outline val="0"/>
        <shadow val="0"/>
        <u val="none"/>
        <vertAlign val="baseline"/>
        <sz val="9"/>
        <color theme="1"/>
        <name val="Arial"/>
        <scheme val="none"/>
      </font>
      <alignment horizontal="center" vertical="center" textRotation="0" wrapText="1" indent="0" justifyLastLine="0" shrinkToFit="0" readingOrder="0"/>
      <border diagonalUp="0" diagonalDown="0">
        <left style="medium">
          <color indexed="64"/>
        </left>
        <right style="medium">
          <color indexed="64"/>
        </right>
        <top/>
        <bottom/>
      </border>
      <protection locked="1" hidden="0"/>
    </dxf>
    <dxf>
      <font>
        <b/>
        <i val="0"/>
        <color rgb="FFFF0000"/>
      </font>
    </dxf>
    <dxf>
      <fill>
        <patternFill>
          <bgColor rgb="FFFF0000"/>
        </patternFill>
      </fill>
    </dxf>
    <dxf>
      <fill>
        <patternFill patternType="none">
          <bgColor auto="1"/>
        </patternFill>
      </fill>
    </dxf>
    <dxf>
      <fill>
        <patternFill patternType="none">
          <bgColor auto="1"/>
        </patternFill>
      </fill>
    </dxf>
    <dxf>
      <font>
        <b/>
        <i val="0"/>
        <color rgb="FFFF0000"/>
      </font>
      <fill>
        <patternFill patternType="none">
          <bgColor auto="1"/>
        </patternFill>
      </fill>
      <border>
        <left style="thin">
          <color rgb="FFFF0000"/>
        </left>
        <right style="thin">
          <color rgb="FFFF0000"/>
        </right>
        <top style="thin">
          <color rgb="FFFF0000"/>
        </top>
        <bottom style="thin">
          <color rgb="FFFF0000"/>
        </bottom>
      </border>
    </dxf>
    <dxf>
      <font>
        <b/>
        <i val="0"/>
        <color rgb="FFFF0000"/>
      </font>
    </dxf>
    <dxf>
      <font>
        <b/>
        <i val="0"/>
        <color rgb="FFFF0000"/>
      </font>
    </dxf>
    <dxf>
      <font>
        <color rgb="FFFF0000"/>
      </font>
    </dxf>
    <dxf>
      <font>
        <color rgb="FFFF0000"/>
      </font>
      <fill>
        <patternFill patternType="none">
          <bgColor auto="1"/>
        </patternFill>
      </fill>
    </dxf>
    <dxf>
      <fill>
        <patternFill>
          <bgColor rgb="FFFF0000"/>
        </patternFill>
      </fill>
    </dxf>
    <dxf>
      <font>
        <b/>
        <i val="0"/>
        <color rgb="FFFF0000"/>
      </font>
    </dxf>
    <dxf>
      <font>
        <b/>
        <i val="0"/>
        <color rgb="FFFF0000"/>
      </font>
    </dxf>
    <dxf>
      <fill>
        <patternFill>
          <bgColor theme="1"/>
        </patternFill>
      </fill>
    </dxf>
    <dxf>
      <fill>
        <patternFill>
          <bgColor theme="1"/>
        </patternFill>
      </fill>
    </dxf>
    <dxf>
      <font>
        <color theme="0"/>
      </font>
      <fill>
        <patternFill patternType="none">
          <bgColor auto="1"/>
        </patternFill>
      </fill>
    </dxf>
    <dxf>
      <font>
        <color theme="0"/>
      </font>
    </dxf>
    <dxf>
      <font>
        <b/>
        <i val="0"/>
        <color theme="1"/>
      </font>
    </dxf>
    <dxf>
      <font>
        <color rgb="FFFF0000"/>
      </font>
    </dxf>
    <dxf>
      <font>
        <color rgb="FFFF0000"/>
      </font>
    </dxf>
    <dxf>
      <font>
        <color rgb="FFFF0000"/>
      </font>
    </dxf>
    <dxf>
      <fill>
        <patternFill>
          <bgColor rgb="FFFF0000"/>
        </patternFill>
      </fill>
    </dxf>
    <dxf>
      <font>
        <b val="0"/>
        <i/>
      </font>
    </dxf>
    <dxf>
      <font>
        <u val="none"/>
        <color rgb="FFFF0000"/>
      </font>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1363981</xdr:colOff>
      <xdr:row>0</xdr:row>
      <xdr:rowOff>99060</xdr:rowOff>
    </xdr:from>
    <xdr:to>
      <xdr:col>4</xdr:col>
      <xdr:colOff>590550</xdr:colOff>
      <xdr:row>4</xdr:row>
      <xdr:rowOff>1645</xdr:rowOff>
    </xdr:to>
    <xdr:pic>
      <xdr:nvPicPr>
        <xdr:cNvPr id="2" name="Picture 4" descr="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36081" y="99060"/>
          <a:ext cx="607694" cy="64553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1363981</xdr:colOff>
      <xdr:row>0</xdr:row>
      <xdr:rowOff>99060</xdr:rowOff>
    </xdr:from>
    <xdr:to>
      <xdr:col>4</xdr:col>
      <xdr:colOff>590550</xdr:colOff>
      <xdr:row>4</xdr:row>
      <xdr:rowOff>1645</xdr:rowOff>
    </xdr:to>
    <xdr:pic>
      <xdr:nvPicPr>
        <xdr:cNvPr id="2" name="Picture 4" descr="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45606" y="99060"/>
          <a:ext cx="674369" cy="645535"/>
        </a:xfrm>
        <a:prstGeom prst="rect">
          <a:avLst/>
        </a:prstGeom>
        <a:noFill/>
      </xdr:spPr>
    </xdr:pic>
    <xdr:clientData/>
  </xdr:twoCellAnchor>
</xdr:wsDr>
</file>

<file path=xl/tables/table1.xml><?xml version="1.0" encoding="utf-8"?>
<table xmlns="http://schemas.openxmlformats.org/spreadsheetml/2006/main" id="3" name="Table3" displayName="Table3" ref="A25:T61" totalsRowShown="0" headerRowDxfId="30" dataDxfId="28" headerRowBorderDxfId="29" tableBorderDxfId="27">
  <autoFilter ref="A25:T61"/>
  <tableColumns count="20">
    <tableColumn id="1" name="ITEM COUNT" dataDxfId="26">
      <calculatedColumnFormula>ROW()-25</calculatedColumnFormula>
    </tableColumn>
    <tableColumn id="2" name="ITEM TYPE" dataDxfId="25"/>
    <tableColumn id="3" name="DESCRIPTION OF OUTSTANDING OR CORRECTIVE WORK" dataDxfId="24"/>
    <tableColumn id="5" name="LOCATION" dataDxfId="23"/>
    <tableColumn id="6" name="PHOTO _x000a_NO. / TAG" dataDxfId="22"/>
    <tableColumn id="4" name="CONTRACT REFERENCE LOCATION" dataDxfId="21"/>
    <tableColumn id="7" name="ITEM RAISED BY" dataDxfId="20"/>
    <tableColumn id="8" name="LIST REFERENCE LOCATION" dataDxfId="19"/>
    <tableColumn id="9" name="LIST DATE" dataDxfId="18"/>
    <tableColumn id="10" name="LIST ATTACHED" dataDxfId="17"/>
    <tableColumn id="12" name="RESPONSIBILITY" dataDxfId="16"/>
    <tableColumn id="13" name="REQUIRES AGENCY APPROVAL OF" dataDxfId="15"/>
    <tableColumn id="14" name="DISPUTED" dataDxfId="14"/>
    <tableColumn id="15" name="COMMENTS / NOTES" dataDxfId="13"/>
    <tableColumn id="16" name="COMPLETED ITEM ACCEPTED BY" dataDxfId="12"/>
    <tableColumn id="17" name="DATE ACCEPTED_x000a__x000a_(Must enter to close item)" dataDxfId="11"/>
    <tableColumn id="18" name="QTY" dataDxfId="10"/>
    <tableColumn id="19" name="UNIT" dataDxfId="9"/>
    <tableColumn id="20" name="FAIR COST ESTIMATE (FCE) TO COMPLETE*_x000a_($)" dataDxfId="8" dataCellStyle="Currency"/>
    <tableColumn id="11" name="ERRORS" dataDxfId="7">
      <calculatedColumnFormula>IF(OR(AND(B26="",S26&gt;0)+AND(B26="",S26&lt;0),AND(B26&lt;&gt;"Substantial Completion Punch List Item",B26&lt;&gt;"",S26="")),"&lt;&lt;&lt; ERROR","")</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26"/>
  <sheetViews>
    <sheetView tabSelected="1" zoomScale="90" zoomScaleNormal="90" zoomScaleSheetLayoutView="55" zoomScalePageLayoutView="75" workbookViewId="0">
      <selection activeCell="C9" sqref="C9"/>
    </sheetView>
  </sheetViews>
  <sheetFormatPr defaultColWidth="9.28515625" defaultRowHeight="15" x14ac:dyDescent="0.25"/>
  <cols>
    <col min="1" max="1" width="5.7109375" style="2" customWidth="1"/>
    <col min="2" max="2" width="25.28515625" style="2" customWidth="1"/>
    <col min="3" max="3" width="49.7109375" style="2" customWidth="1"/>
    <col min="4" max="4" width="21.7109375" style="2" customWidth="1"/>
    <col min="5" max="5" width="10.42578125" style="2" customWidth="1"/>
    <col min="6" max="6" width="16.7109375" style="2" customWidth="1"/>
    <col min="7" max="7" width="10.5703125" style="3" customWidth="1"/>
    <col min="8" max="8" width="20.7109375" style="3" customWidth="1"/>
    <col min="9" max="9" width="10" style="3" customWidth="1"/>
    <col min="10" max="10" width="5.7109375" style="3" customWidth="1"/>
    <col min="11" max="11" width="17.28515625" style="3" customWidth="1"/>
    <col min="12" max="12" width="10.7109375" style="3" customWidth="1"/>
    <col min="13" max="13" width="5.7109375" style="3" customWidth="1"/>
    <col min="14" max="14" width="24.7109375" style="3" customWidth="1"/>
    <col min="15" max="15" width="19" style="2" customWidth="1"/>
    <col min="16" max="16" width="10.7109375" style="2" customWidth="1"/>
    <col min="17" max="17" width="8.7109375" style="2" customWidth="1"/>
    <col min="18" max="18" width="6.28515625" style="2" customWidth="1"/>
    <col min="19" max="19" width="14.85546875" style="2" customWidth="1"/>
    <col min="20" max="20" width="11.7109375" style="2" customWidth="1"/>
    <col min="21" max="16384" width="9.28515625" style="2"/>
  </cols>
  <sheetData>
    <row r="1" spans="1:19" ht="10.5" customHeight="1" x14ac:dyDescent="0.25"/>
    <row r="2" spans="1:19" ht="18" x14ac:dyDescent="0.25">
      <c r="A2" s="197" t="s">
        <v>13</v>
      </c>
      <c r="B2" s="197"/>
      <c r="C2" s="197"/>
      <c r="D2" s="197"/>
      <c r="E2" s="197"/>
      <c r="F2" s="197"/>
      <c r="G2" s="197"/>
      <c r="H2" s="197"/>
      <c r="I2" s="197"/>
      <c r="J2" s="197"/>
      <c r="K2" s="197"/>
      <c r="L2" s="197"/>
      <c r="M2" s="197"/>
      <c r="N2" s="197"/>
      <c r="O2" s="197"/>
      <c r="P2" s="197"/>
      <c r="Q2" s="197"/>
      <c r="R2" s="197"/>
      <c r="S2" s="197"/>
    </row>
    <row r="3" spans="1:19" x14ac:dyDescent="0.25">
      <c r="A3" s="198" t="s">
        <v>14</v>
      </c>
      <c r="B3" s="198"/>
      <c r="C3" s="198"/>
      <c r="D3" s="198"/>
      <c r="E3" s="198"/>
      <c r="F3" s="198"/>
      <c r="G3" s="198"/>
      <c r="H3" s="198"/>
      <c r="I3" s="198"/>
      <c r="J3" s="198"/>
      <c r="K3" s="198"/>
      <c r="L3" s="198"/>
      <c r="M3" s="198"/>
      <c r="N3" s="198"/>
      <c r="O3" s="198"/>
      <c r="P3" s="198"/>
      <c r="Q3" s="198"/>
      <c r="R3" s="198"/>
      <c r="S3" s="198"/>
    </row>
    <row r="4" spans="1:19" x14ac:dyDescent="0.25">
      <c r="A4" s="198" t="s">
        <v>15</v>
      </c>
      <c r="B4" s="198"/>
      <c r="C4" s="198"/>
      <c r="D4" s="198"/>
      <c r="E4" s="198"/>
      <c r="F4" s="198"/>
      <c r="G4" s="198"/>
      <c r="H4" s="198"/>
      <c r="I4" s="198"/>
      <c r="J4" s="198"/>
      <c r="K4" s="198"/>
      <c r="L4" s="198"/>
      <c r="M4" s="198"/>
      <c r="N4" s="198"/>
      <c r="O4" s="198"/>
      <c r="P4" s="198"/>
      <c r="Q4" s="198"/>
      <c r="R4" s="198"/>
      <c r="S4" s="198"/>
    </row>
    <row r="6" spans="1:19" ht="27.75" x14ac:dyDescent="0.25">
      <c r="A6" s="199" t="str">
        <f>IF(O9="","Punch List",IF(O9="No","Substantial Completion Punch List","Final Completion Punch List"))</f>
        <v>Punch List</v>
      </c>
      <c r="B6" s="199"/>
      <c r="C6" s="199"/>
      <c r="D6" s="199"/>
      <c r="E6" s="199"/>
      <c r="F6" s="199"/>
      <c r="G6" s="199"/>
      <c r="H6" s="199"/>
      <c r="I6" s="199"/>
      <c r="J6" s="199"/>
      <c r="K6" s="199"/>
      <c r="L6" s="199"/>
      <c r="M6" s="199"/>
      <c r="N6" s="199"/>
      <c r="O6" s="199"/>
      <c r="P6" s="199"/>
      <c r="Q6" s="199"/>
      <c r="R6" s="199"/>
      <c r="S6" s="199"/>
    </row>
    <row r="7" spans="1:19" ht="20.25" x14ac:dyDescent="0.25">
      <c r="A7" s="197" t="s">
        <v>19</v>
      </c>
      <c r="B7" s="197"/>
      <c r="C7" s="200"/>
      <c r="D7" s="200"/>
      <c r="E7" s="200"/>
      <c r="F7" s="200"/>
      <c r="G7" s="200"/>
      <c r="H7" s="200"/>
      <c r="I7" s="200"/>
      <c r="J7" s="200"/>
      <c r="K7" s="200"/>
      <c r="L7" s="200"/>
      <c r="M7" s="200"/>
      <c r="N7" s="200"/>
      <c r="O7" s="200"/>
      <c r="P7" s="200"/>
      <c r="Q7" s="200"/>
      <c r="R7" s="200"/>
      <c r="S7" s="200"/>
    </row>
    <row r="8" spans="1:19" x14ac:dyDescent="0.25">
      <c r="G8" s="6"/>
      <c r="H8" s="6"/>
      <c r="I8" s="6"/>
      <c r="J8" s="6"/>
      <c r="K8" s="6"/>
      <c r="L8" s="6"/>
      <c r="M8" s="6"/>
      <c r="N8" s="6"/>
    </row>
    <row r="9" spans="1:19" ht="15.75" customHeight="1" x14ac:dyDescent="0.25">
      <c r="A9" s="16" t="s">
        <v>2</v>
      </c>
      <c r="B9" s="16"/>
      <c r="C9" s="89"/>
      <c r="D9" s="92"/>
      <c r="E9" s="20"/>
      <c r="F9" s="16"/>
      <c r="G9" s="16"/>
      <c r="H9" s="174" t="s">
        <v>102</v>
      </c>
      <c r="I9" s="174"/>
      <c r="J9" s="174"/>
      <c r="K9" s="174"/>
      <c r="L9" s="174"/>
      <c r="M9" s="174"/>
      <c r="N9" s="174"/>
      <c r="O9" s="111"/>
      <c r="P9" s="170" t="s">
        <v>90</v>
      </c>
      <c r="Q9" s="170"/>
      <c r="R9" s="170"/>
      <c r="S9" s="87"/>
    </row>
    <row r="10" spans="1:19" ht="15.75" customHeight="1" x14ac:dyDescent="0.25">
      <c r="A10" s="16" t="s">
        <v>3</v>
      </c>
      <c r="B10" s="16"/>
      <c r="C10" s="90"/>
      <c r="D10" s="5"/>
      <c r="E10" s="20"/>
      <c r="F10" s="16"/>
      <c r="G10" s="16"/>
      <c r="H10" s="172" t="str">
        <f>IF(O9="","             MUST SELECT 'YES' OR 'NO' ABOVE",IF(O9="Yes","PUNCH LIST COMPLETION STATUS (BASED ON $ VALUE):","     Punch list to achieve Substantial Completion"))</f>
        <v xml:space="preserve">             MUST SELECT 'YES' OR 'NO' ABOVE</v>
      </c>
      <c r="I10" s="172"/>
      <c r="J10" s="172"/>
      <c r="K10" s="172"/>
      <c r="L10" s="172"/>
      <c r="M10" s="172"/>
      <c r="N10" s="91" t="str">
        <f>IF(O9="Yes",IF(COUNTA(B26:B61)&gt;0,S66/-S65,0),"")</f>
        <v/>
      </c>
      <c r="O10" s="86" t="str">
        <f>IF(AND(O9="Yes",N11=0,SUM(I70:I74)=0),"Complete",IF(N11&gt;0,"Incomplete",""))</f>
        <v/>
      </c>
      <c r="P10" s="171" t="str">
        <f>IF('Summary Page (Cover Page)'!D41&gt;0,"(Progress Revision)","")</f>
        <v/>
      </c>
      <c r="Q10" s="171"/>
      <c r="R10" s="171"/>
      <c r="S10" s="88"/>
    </row>
    <row r="11" spans="1:19" ht="15.95" customHeight="1" x14ac:dyDescent="0.25">
      <c r="A11" s="16"/>
      <c r="B11" s="16"/>
      <c r="C11" s="156"/>
      <c r="D11" s="156"/>
      <c r="E11" s="156"/>
      <c r="F11" s="156"/>
      <c r="G11" s="16"/>
      <c r="H11" s="173" t="str">
        <f>IF(O9="Yes","     Punch list to achieve Final Completion","")</f>
        <v/>
      </c>
      <c r="I11" s="173"/>
      <c r="J11" s="173"/>
      <c r="K11" s="173"/>
      <c r="L11" s="173"/>
      <c r="M11" s="173"/>
      <c r="N11" s="133">
        <f>IF(AND(O9="Yes",S67=0),COUNTIFS(B26:B61,"&lt;&gt;Substantial Completion Punch List Item",B26:B61,"&lt;&gt;",S26:S61,0,P26:P61,""),0)</f>
        <v>0</v>
      </c>
      <c r="O11" s="162" t="s">
        <v>106</v>
      </c>
      <c r="P11" s="162"/>
      <c r="Q11" s="162"/>
      <c r="R11" s="162"/>
      <c r="S11" s="162"/>
    </row>
    <row r="12" spans="1:19" ht="15.75" x14ac:dyDescent="0.25">
      <c r="A12" s="16" t="s">
        <v>4</v>
      </c>
      <c r="B12" s="16"/>
      <c r="C12" s="157"/>
      <c r="D12" s="157"/>
      <c r="E12" s="157"/>
      <c r="F12" s="157"/>
      <c r="G12" s="7"/>
      <c r="H12" s="7" t="s">
        <v>45</v>
      </c>
      <c r="J12" s="5"/>
      <c r="K12" s="5"/>
      <c r="L12" s="5"/>
      <c r="M12" s="157"/>
      <c r="N12" s="157"/>
      <c r="O12" s="157"/>
      <c r="P12" s="157"/>
      <c r="Q12" s="157"/>
      <c r="R12" s="157"/>
      <c r="S12" s="157"/>
    </row>
    <row r="13" spans="1:19" ht="15.75" x14ac:dyDescent="0.25">
      <c r="A13" s="16" t="s">
        <v>57</v>
      </c>
      <c r="B13" s="16"/>
      <c r="C13" s="158"/>
      <c r="D13" s="158"/>
      <c r="E13" s="158"/>
      <c r="F13" s="158"/>
      <c r="G13" s="7"/>
      <c r="H13" s="7" t="s">
        <v>7</v>
      </c>
      <c r="J13" s="5"/>
      <c r="K13" s="5"/>
      <c r="L13" s="5"/>
      <c r="M13" s="157"/>
      <c r="N13" s="157"/>
      <c r="O13" s="157"/>
      <c r="P13" s="157"/>
      <c r="Q13" s="157"/>
      <c r="R13" s="157"/>
      <c r="S13" s="157"/>
    </row>
    <row r="14" spans="1:19" ht="15.75" x14ac:dyDescent="0.25">
      <c r="A14" s="16" t="s">
        <v>5</v>
      </c>
      <c r="B14" s="16"/>
      <c r="C14" s="158"/>
      <c r="D14" s="158"/>
      <c r="E14" s="158"/>
      <c r="F14" s="158"/>
      <c r="G14" s="7"/>
      <c r="H14" s="7" t="s">
        <v>16</v>
      </c>
      <c r="J14" s="5"/>
      <c r="K14" s="5"/>
      <c r="L14" s="5"/>
      <c r="M14" s="157"/>
      <c r="N14" s="157"/>
      <c r="O14" s="157"/>
      <c r="P14" s="157"/>
      <c r="Q14" s="157"/>
      <c r="R14" s="157"/>
      <c r="S14" s="157"/>
    </row>
    <row r="15" spans="1:19" ht="15.75" x14ac:dyDescent="0.25">
      <c r="A15" s="16" t="s">
        <v>58</v>
      </c>
      <c r="B15" s="16"/>
      <c r="C15" s="158"/>
      <c r="D15" s="158"/>
      <c r="E15" s="158"/>
      <c r="F15" s="158"/>
      <c r="G15" s="7"/>
      <c r="H15" s="7" t="s">
        <v>54</v>
      </c>
      <c r="J15" s="5"/>
      <c r="K15" s="5"/>
      <c r="L15" s="5"/>
      <c r="M15" s="157"/>
      <c r="N15" s="157"/>
      <c r="O15" s="157"/>
      <c r="P15" s="157"/>
      <c r="Q15" s="157"/>
      <c r="R15" s="157"/>
      <c r="S15" s="157"/>
    </row>
    <row r="16" spans="1:19" ht="15.75" x14ac:dyDescent="0.25">
      <c r="A16" s="16" t="s">
        <v>6</v>
      </c>
      <c r="B16" s="16"/>
      <c r="C16" s="158"/>
      <c r="D16" s="158"/>
      <c r="E16" s="158"/>
      <c r="F16" s="158"/>
      <c r="G16" s="7"/>
      <c r="H16" s="7" t="s">
        <v>8</v>
      </c>
      <c r="J16" s="5"/>
      <c r="K16" s="5"/>
      <c r="L16" s="5"/>
      <c r="M16" s="157"/>
      <c r="N16" s="157"/>
      <c r="O16" s="157"/>
      <c r="P16" s="157"/>
      <c r="Q16" s="157"/>
      <c r="R16" s="157"/>
      <c r="S16" s="157"/>
    </row>
    <row r="17" spans="1:20" x14ac:dyDescent="0.25">
      <c r="A17" s="2" t="s">
        <v>0</v>
      </c>
    </row>
    <row r="18" spans="1:20" x14ac:dyDescent="0.25">
      <c r="A18" s="2" t="s">
        <v>0</v>
      </c>
    </row>
    <row r="19" spans="1:20" s="117" customFormat="1" ht="15.75" customHeight="1" x14ac:dyDescent="0.25">
      <c r="A19" s="155" t="s">
        <v>103</v>
      </c>
      <c r="B19" s="155"/>
      <c r="C19" s="155"/>
      <c r="D19" s="155"/>
      <c r="E19" s="155"/>
      <c r="F19" s="155"/>
      <c r="G19" s="155"/>
      <c r="H19" s="155"/>
      <c r="I19" s="155"/>
      <c r="J19" s="155"/>
      <c r="K19" s="155"/>
      <c r="L19" s="155"/>
      <c r="M19" s="155"/>
      <c r="N19" s="155"/>
      <c r="O19" s="155"/>
      <c r="P19" s="155"/>
      <c r="Q19" s="155"/>
      <c r="R19" s="155"/>
      <c r="S19" s="155"/>
    </row>
    <row r="20" spans="1:20" s="3" customFormat="1" x14ac:dyDescent="0.25">
      <c r="A20" s="159"/>
      <c r="B20" s="159"/>
      <c r="C20" s="159"/>
      <c r="D20" s="6"/>
      <c r="E20" s="6"/>
      <c r="F20" s="6"/>
      <c r="G20" s="6"/>
      <c r="H20" s="6"/>
      <c r="I20" s="114"/>
      <c r="J20" s="114"/>
    </row>
    <row r="21" spans="1:20" s="3" customFormat="1" ht="10.15" customHeight="1" x14ac:dyDescent="0.25">
      <c r="A21" s="22"/>
      <c r="B21" s="6"/>
      <c r="C21" s="6"/>
      <c r="D21" s="6"/>
      <c r="E21" s="6"/>
      <c r="F21" s="6"/>
      <c r="G21" s="6"/>
      <c r="H21" s="6"/>
      <c r="I21" s="115"/>
      <c r="J21" s="33"/>
    </row>
    <row r="22" spans="1:20" ht="15.75" x14ac:dyDescent="0.25">
      <c r="A22" s="155" t="s">
        <v>74</v>
      </c>
      <c r="B22" s="155"/>
      <c r="C22" s="155"/>
      <c r="D22" s="155"/>
      <c r="E22" s="155"/>
      <c r="F22" s="155"/>
      <c r="G22" s="155"/>
      <c r="H22" s="155"/>
      <c r="I22" s="155"/>
      <c r="J22" s="155"/>
      <c r="K22" s="155"/>
      <c r="L22" s="155"/>
      <c r="M22" s="155"/>
      <c r="N22" s="155"/>
      <c r="O22" s="155"/>
      <c r="P22" s="155"/>
      <c r="Q22" s="155"/>
      <c r="R22" s="155"/>
      <c r="S22" s="155"/>
    </row>
    <row r="23" spans="1:20" ht="15.75" customHeight="1" x14ac:dyDescent="0.25">
      <c r="A23" s="160" t="s">
        <v>107</v>
      </c>
      <c r="B23" s="160"/>
      <c r="C23" s="160"/>
      <c r="D23" s="160"/>
      <c r="E23" s="160"/>
      <c r="F23" s="160"/>
      <c r="G23" s="160"/>
      <c r="H23" s="160"/>
      <c r="I23" s="160"/>
      <c r="J23" s="160"/>
      <c r="K23" s="160"/>
      <c r="L23" s="160"/>
      <c r="M23" s="160"/>
      <c r="N23" s="160"/>
      <c r="O23" s="160"/>
      <c r="P23" s="160"/>
      <c r="Q23" s="160"/>
      <c r="R23" s="160"/>
      <c r="S23" s="160"/>
    </row>
    <row r="24" spans="1:20" ht="16.5" customHeight="1" thickBot="1" x14ac:dyDescent="0.3">
      <c r="A24" s="161"/>
      <c r="B24" s="161"/>
      <c r="C24" s="161"/>
      <c r="D24" s="161"/>
      <c r="E24" s="161"/>
      <c r="F24" s="161"/>
      <c r="G24" s="161"/>
      <c r="H24" s="161"/>
      <c r="I24" s="161"/>
      <c r="J24" s="161"/>
      <c r="K24" s="161"/>
      <c r="L24" s="161"/>
      <c r="M24" s="161"/>
      <c r="N24" s="161"/>
      <c r="O24" s="161"/>
      <c r="P24" s="161"/>
      <c r="Q24" s="161"/>
      <c r="R24" s="161"/>
      <c r="S24" s="161"/>
    </row>
    <row r="25" spans="1:20" ht="90.6" customHeight="1" thickBot="1" x14ac:dyDescent="0.3">
      <c r="A25" s="83" t="s">
        <v>9</v>
      </c>
      <c r="B25" s="84" t="s">
        <v>26</v>
      </c>
      <c r="C25" s="84" t="s">
        <v>69</v>
      </c>
      <c r="D25" s="84" t="s">
        <v>70</v>
      </c>
      <c r="E25" s="84" t="s">
        <v>43</v>
      </c>
      <c r="F25" s="84" t="s">
        <v>12</v>
      </c>
      <c r="G25" s="84" t="s">
        <v>68</v>
      </c>
      <c r="H25" s="84" t="s">
        <v>32</v>
      </c>
      <c r="I25" s="84" t="s">
        <v>33</v>
      </c>
      <c r="J25" s="83" t="s">
        <v>34</v>
      </c>
      <c r="K25" s="84" t="s">
        <v>35</v>
      </c>
      <c r="L25" s="84" t="s">
        <v>36</v>
      </c>
      <c r="M25" s="83" t="s">
        <v>37</v>
      </c>
      <c r="N25" s="84" t="s">
        <v>44</v>
      </c>
      <c r="O25" s="84" t="s">
        <v>101</v>
      </c>
      <c r="P25" s="84" t="s">
        <v>91</v>
      </c>
      <c r="Q25" s="84" t="s">
        <v>38</v>
      </c>
      <c r="R25" s="84" t="s">
        <v>39</v>
      </c>
      <c r="S25" s="84" t="s">
        <v>92</v>
      </c>
      <c r="T25" s="94" t="s">
        <v>96</v>
      </c>
    </row>
    <row r="26" spans="1:20" s="1" customFormat="1" x14ac:dyDescent="0.25">
      <c r="A26" s="107">
        <f t="shared" ref="A26:A61" si="0">ROW()-25</f>
        <v>1</v>
      </c>
      <c r="B26" s="142"/>
      <c r="C26" s="136"/>
      <c r="D26" s="98"/>
      <c r="E26" s="71"/>
      <c r="F26" s="72"/>
      <c r="G26" s="100"/>
      <c r="H26" s="101"/>
      <c r="I26" s="102"/>
      <c r="J26" s="103"/>
      <c r="K26" s="53"/>
      <c r="L26" s="71"/>
      <c r="M26" s="97"/>
      <c r="N26" s="72"/>
      <c r="O26" s="135"/>
      <c r="P26" s="134"/>
      <c r="Q26" s="104"/>
      <c r="R26" s="106"/>
      <c r="S26" s="109"/>
      <c r="T26" s="85" t="str">
        <f t="shared" ref="T26:T57" si="1">IF(OR(AND(B26="",S26&gt;0)+AND(B26="",S26&lt;0),AND(B26&lt;&gt;"Substantial Completion Punch List Item",B26&lt;&gt;"",S26="")),"&lt;&lt;&lt; ERROR","")</f>
        <v/>
      </c>
    </row>
    <row r="27" spans="1:20" s="1" customFormat="1" x14ac:dyDescent="0.25">
      <c r="A27" s="108">
        <f t="shared" si="0"/>
        <v>2</v>
      </c>
      <c r="B27" s="71"/>
      <c r="C27" s="137"/>
      <c r="D27" s="48"/>
      <c r="E27" s="47"/>
      <c r="F27" s="52"/>
      <c r="G27" s="17"/>
      <c r="H27" s="95"/>
      <c r="I27" s="96"/>
      <c r="J27" s="49"/>
      <c r="K27" s="99"/>
      <c r="L27" s="47"/>
      <c r="M27" s="50"/>
      <c r="N27" s="137"/>
      <c r="O27" s="48"/>
      <c r="P27" s="51"/>
      <c r="Q27" s="105"/>
      <c r="R27" s="54"/>
      <c r="S27" s="110"/>
      <c r="T27" s="85" t="str">
        <f t="shared" si="1"/>
        <v/>
      </c>
    </row>
    <row r="28" spans="1:20" s="1" customFormat="1" x14ac:dyDescent="0.25">
      <c r="A28" s="108">
        <f t="shared" si="0"/>
        <v>3</v>
      </c>
      <c r="B28" s="71"/>
      <c r="C28" s="52"/>
      <c r="D28" s="48"/>
      <c r="E28" s="47"/>
      <c r="F28" s="52"/>
      <c r="G28" s="17"/>
      <c r="H28" s="95"/>
      <c r="I28" s="96"/>
      <c r="J28" s="49"/>
      <c r="K28" s="99"/>
      <c r="L28" s="47"/>
      <c r="M28" s="50"/>
      <c r="N28" s="52"/>
      <c r="O28" s="48"/>
      <c r="P28" s="138"/>
      <c r="Q28" s="105"/>
      <c r="R28" s="54"/>
      <c r="S28" s="110"/>
      <c r="T28" s="85" t="str">
        <f t="shared" si="1"/>
        <v/>
      </c>
    </row>
    <row r="29" spans="1:20" s="1" customFormat="1" x14ac:dyDescent="0.25">
      <c r="A29" s="108">
        <f t="shared" si="0"/>
        <v>4</v>
      </c>
      <c r="B29" s="71"/>
      <c r="C29" s="52"/>
      <c r="D29" s="48"/>
      <c r="E29" s="47"/>
      <c r="F29" s="52"/>
      <c r="G29" s="17"/>
      <c r="H29" s="95"/>
      <c r="I29" s="96"/>
      <c r="J29" s="49"/>
      <c r="K29" s="99"/>
      <c r="L29" s="47"/>
      <c r="M29" s="50"/>
      <c r="N29" s="52"/>
      <c r="O29" s="48"/>
      <c r="P29" s="51"/>
      <c r="Q29" s="105"/>
      <c r="R29" s="54"/>
      <c r="S29" s="110"/>
      <c r="T29" s="85" t="str">
        <f t="shared" si="1"/>
        <v/>
      </c>
    </row>
    <row r="30" spans="1:20" s="1" customFormat="1" x14ac:dyDescent="0.25">
      <c r="A30" s="108">
        <f t="shared" si="0"/>
        <v>5</v>
      </c>
      <c r="B30" s="71"/>
      <c r="C30" s="52"/>
      <c r="D30" s="48"/>
      <c r="E30" s="47"/>
      <c r="F30" s="52"/>
      <c r="G30" s="17"/>
      <c r="H30" s="95"/>
      <c r="I30" s="96"/>
      <c r="J30" s="49"/>
      <c r="K30" s="99"/>
      <c r="L30" s="47"/>
      <c r="M30" s="50"/>
      <c r="N30" s="52"/>
      <c r="O30" s="48"/>
      <c r="P30" s="51"/>
      <c r="Q30" s="105"/>
      <c r="R30" s="54"/>
      <c r="S30" s="110"/>
      <c r="T30" s="85" t="str">
        <f t="shared" si="1"/>
        <v/>
      </c>
    </row>
    <row r="31" spans="1:20" s="1" customFormat="1" x14ac:dyDescent="0.25">
      <c r="A31" s="108">
        <f t="shared" si="0"/>
        <v>6</v>
      </c>
      <c r="B31" s="71"/>
      <c r="C31" s="52"/>
      <c r="D31" s="48"/>
      <c r="E31" s="47"/>
      <c r="F31" s="52"/>
      <c r="G31" s="17"/>
      <c r="H31" s="95"/>
      <c r="I31" s="96"/>
      <c r="J31" s="49"/>
      <c r="K31" s="99"/>
      <c r="L31" s="47"/>
      <c r="M31" s="50"/>
      <c r="N31" s="52"/>
      <c r="O31" s="48"/>
      <c r="P31" s="51"/>
      <c r="Q31" s="105"/>
      <c r="R31" s="54"/>
      <c r="S31" s="110"/>
      <c r="T31" s="85" t="str">
        <f t="shared" si="1"/>
        <v/>
      </c>
    </row>
    <row r="32" spans="1:20" s="1" customFormat="1" x14ac:dyDescent="0.25">
      <c r="A32" s="108">
        <f t="shared" si="0"/>
        <v>7</v>
      </c>
      <c r="B32" s="71"/>
      <c r="C32" s="52"/>
      <c r="D32" s="48"/>
      <c r="E32" s="47"/>
      <c r="F32" s="52"/>
      <c r="G32" s="17"/>
      <c r="H32" s="95"/>
      <c r="I32" s="96"/>
      <c r="J32" s="49"/>
      <c r="K32" s="99"/>
      <c r="L32" s="47"/>
      <c r="M32" s="50"/>
      <c r="N32" s="52"/>
      <c r="O32" s="48"/>
      <c r="P32" s="51"/>
      <c r="Q32" s="105"/>
      <c r="R32" s="54"/>
      <c r="S32" s="110"/>
      <c r="T32" s="85" t="str">
        <f t="shared" si="1"/>
        <v/>
      </c>
    </row>
    <row r="33" spans="1:20" s="1" customFormat="1" x14ac:dyDescent="0.25">
      <c r="A33" s="108">
        <f t="shared" si="0"/>
        <v>8</v>
      </c>
      <c r="B33" s="71"/>
      <c r="C33" s="52"/>
      <c r="D33" s="48"/>
      <c r="E33" s="47"/>
      <c r="F33" s="52"/>
      <c r="G33" s="17"/>
      <c r="H33" s="95"/>
      <c r="I33" s="96"/>
      <c r="J33" s="49"/>
      <c r="K33" s="99"/>
      <c r="L33" s="47"/>
      <c r="M33" s="50"/>
      <c r="N33" s="52"/>
      <c r="O33" s="48"/>
      <c r="P33" s="51"/>
      <c r="Q33" s="105"/>
      <c r="R33" s="54"/>
      <c r="S33" s="110"/>
      <c r="T33" s="85" t="str">
        <f t="shared" si="1"/>
        <v/>
      </c>
    </row>
    <row r="34" spans="1:20" s="1" customFormat="1" x14ac:dyDescent="0.25">
      <c r="A34" s="108">
        <f t="shared" si="0"/>
        <v>9</v>
      </c>
      <c r="B34" s="71"/>
      <c r="C34" s="52"/>
      <c r="D34" s="48"/>
      <c r="E34" s="47"/>
      <c r="F34" s="52"/>
      <c r="G34" s="17"/>
      <c r="H34" s="95"/>
      <c r="I34" s="96"/>
      <c r="J34" s="49"/>
      <c r="K34" s="99"/>
      <c r="L34" s="47"/>
      <c r="M34" s="50"/>
      <c r="N34" s="52"/>
      <c r="O34" s="48"/>
      <c r="P34" s="51"/>
      <c r="Q34" s="105"/>
      <c r="R34" s="54"/>
      <c r="S34" s="110"/>
      <c r="T34" s="85" t="str">
        <f t="shared" si="1"/>
        <v/>
      </c>
    </row>
    <row r="35" spans="1:20" s="1" customFormat="1" x14ac:dyDescent="0.25">
      <c r="A35" s="108">
        <f t="shared" si="0"/>
        <v>10</v>
      </c>
      <c r="B35" s="71"/>
      <c r="C35" s="52"/>
      <c r="D35" s="48"/>
      <c r="E35" s="47"/>
      <c r="F35" s="52"/>
      <c r="G35" s="17"/>
      <c r="H35" s="95"/>
      <c r="I35" s="96"/>
      <c r="J35" s="49"/>
      <c r="K35" s="99"/>
      <c r="L35" s="47"/>
      <c r="M35" s="50"/>
      <c r="N35" s="52"/>
      <c r="O35" s="48"/>
      <c r="P35" s="51"/>
      <c r="Q35" s="105"/>
      <c r="R35" s="54"/>
      <c r="S35" s="110"/>
      <c r="T35" s="85" t="str">
        <f t="shared" si="1"/>
        <v/>
      </c>
    </row>
    <row r="36" spans="1:20" s="1" customFormat="1" x14ac:dyDescent="0.25">
      <c r="A36" s="108">
        <f t="shared" si="0"/>
        <v>11</v>
      </c>
      <c r="B36" s="71"/>
      <c r="C36" s="52"/>
      <c r="D36" s="48"/>
      <c r="E36" s="47"/>
      <c r="F36" s="52"/>
      <c r="G36" s="17"/>
      <c r="H36" s="95"/>
      <c r="I36" s="96"/>
      <c r="J36" s="49"/>
      <c r="K36" s="99"/>
      <c r="L36" s="47"/>
      <c r="M36" s="50"/>
      <c r="N36" s="52"/>
      <c r="O36" s="48"/>
      <c r="P36" s="51"/>
      <c r="Q36" s="105"/>
      <c r="R36" s="54"/>
      <c r="S36" s="110"/>
      <c r="T36" s="85" t="str">
        <f t="shared" si="1"/>
        <v/>
      </c>
    </row>
    <row r="37" spans="1:20" s="1" customFormat="1" x14ac:dyDescent="0.25">
      <c r="A37" s="108">
        <f t="shared" si="0"/>
        <v>12</v>
      </c>
      <c r="B37" s="71"/>
      <c r="C37" s="52"/>
      <c r="D37" s="48"/>
      <c r="E37" s="47"/>
      <c r="F37" s="52"/>
      <c r="G37" s="17"/>
      <c r="H37" s="95"/>
      <c r="I37" s="96"/>
      <c r="J37" s="49"/>
      <c r="K37" s="99"/>
      <c r="L37" s="47"/>
      <c r="M37" s="50"/>
      <c r="N37" s="52"/>
      <c r="O37" s="48"/>
      <c r="P37" s="51"/>
      <c r="Q37" s="105"/>
      <c r="R37" s="54"/>
      <c r="S37" s="110"/>
      <c r="T37" s="85" t="str">
        <f t="shared" si="1"/>
        <v/>
      </c>
    </row>
    <row r="38" spans="1:20" s="1" customFormat="1" x14ac:dyDescent="0.25">
      <c r="A38" s="108">
        <f t="shared" si="0"/>
        <v>13</v>
      </c>
      <c r="B38" s="71"/>
      <c r="C38" s="52"/>
      <c r="D38" s="48"/>
      <c r="E38" s="47"/>
      <c r="F38" s="52"/>
      <c r="G38" s="17"/>
      <c r="H38" s="95"/>
      <c r="I38" s="96"/>
      <c r="J38" s="49"/>
      <c r="K38" s="99"/>
      <c r="L38" s="47"/>
      <c r="M38" s="50"/>
      <c r="N38" s="52"/>
      <c r="O38" s="48"/>
      <c r="P38" s="51"/>
      <c r="Q38" s="105"/>
      <c r="R38" s="54"/>
      <c r="S38" s="110"/>
      <c r="T38" s="85" t="str">
        <f t="shared" si="1"/>
        <v/>
      </c>
    </row>
    <row r="39" spans="1:20" s="1" customFormat="1" x14ac:dyDescent="0.25">
      <c r="A39" s="108">
        <f t="shared" si="0"/>
        <v>14</v>
      </c>
      <c r="B39" s="71"/>
      <c r="C39" s="52"/>
      <c r="D39" s="48"/>
      <c r="E39" s="47"/>
      <c r="F39" s="52"/>
      <c r="G39" s="17"/>
      <c r="H39" s="95"/>
      <c r="I39" s="96"/>
      <c r="J39" s="49"/>
      <c r="K39" s="99"/>
      <c r="L39" s="47"/>
      <c r="M39" s="50"/>
      <c r="N39" s="52"/>
      <c r="O39" s="48"/>
      <c r="P39" s="51"/>
      <c r="Q39" s="105"/>
      <c r="R39" s="54"/>
      <c r="S39" s="110"/>
      <c r="T39" s="85" t="str">
        <f t="shared" si="1"/>
        <v/>
      </c>
    </row>
    <row r="40" spans="1:20" s="1" customFormat="1" x14ac:dyDescent="0.25">
      <c r="A40" s="108">
        <f t="shared" si="0"/>
        <v>15</v>
      </c>
      <c r="B40" s="71"/>
      <c r="C40" s="52"/>
      <c r="D40" s="48"/>
      <c r="E40" s="47"/>
      <c r="F40" s="52"/>
      <c r="G40" s="17"/>
      <c r="H40" s="95"/>
      <c r="I40" s="96"/>
      <c r="J40" s="49"/>
      <c r="K40" s="99"/>
      <c r="L40" s="47"/>
      <c r="M40" s="50"/>
      <c r="N40" s="52"/>
      <c r="O40" s="48"/>
      <c r="P40" s="51"/>
      <c r="Q40" s="105"/>
      <c r="R40" s="54"/>
      <c r="S40" s="110"/>
      <c r="T40" s="85" t="str">
        <f t="shared" si="1"/>
        <v/>
      </c>
    </row>
    <row r="41" spans="1:20" s="1" customFormat="1" x14ac:dyDescent="0.25">
      <c r="A41" s="108">
        <f t="shared" si="0"/>
        <v>16</v>
      </c>
      <c r="B41" s="71"/>
      <c r="C41" s="52"/>
      <c r="D41" s="48"/>
      <c r="E41" s="47"/>
      <c r="F41" s="52"/>
      <c r="G41" s="17"/>
      <c r="H41" s="95"/>
      <c r="I41" s="96"/>
      <c r="J41" s="49"/>
      <c r="K41" s="99"/>
      <c r="L41" s="47"/>
      <c r="M41" s="50"/>
      <c r="N41" s="52"/>
      <c r="O41" s="48"/>
      <c r="P41" s="51"/>
      <c r="Q41" s="105"/>
      <c r="R41" s="54"/>
      <c r="S41" s="110"/>
      <c r="T41" s="85" t="str">
        <f t="shared" si="1"/>
        <v/>
      </c>
    </row>
    <row r="42" spans="1:20" s="1" customFormat="1" x14ac:dyDescent="0.25">
      <c r="A42" s="108">
        <f t="shared" si="0"/>
        <v>17</v>
      </c>
      <c r="B42" s="71"/>
      <c r="C42" s="52"/>
      <c r="D42" s="48"/>
      <c r="E42" s="47"/>
      <c r="F42" s="52"/>
      <c r="G42" s="17"/>
      <c r="H42" s="95"/>
      <c r="I42" s="96"/>
      <c r="J42" s="49"/>
      <c r="K42" s="99"/>
      <c r="L42" s="47"/>
      <c r="M42" s="50"/>
      <c r="N42" s="52"/>
      <c r="O42" s="48"/>
      <c r="P42" s="51"/>
      <c r="Q42" s="105"/>
      <c r="R42" s="54"/>
      <c r="S42" s="110"/>
      <c r="T42" s="85" t="str">
        <f t="shared" si="1"/>
        <v/>
      </c>
    </row>
    <row r="43" spans="1:20" s="1" customFormat="1" x14ac:dyDescent="0.25">
      <c r="A43" s="108">
        <f t="shared" si="0"/>
        <v>18</v>
      </c>
      <c r="B43" s="71"/>
      <c r="C43" s="52"/>
      <c r="D43" s="48"/>
      <c r="E43" s="47"/>
      <c r="F43" s="52"/>
      <c r="G43" s="17"/>
      <c r="H43" s="95"/>
      <c r="I43" s="96"/>
      <c r="J43" s="49"/>
      <c r="K43" s="99"/>
      <c r="L43" s="47"/>
      <c r="M43" s="50"/>
      <c r="N43" s="52"/>
      <c r="O43" s="48"/>
      <c r="P43" s="51"/>
      <c r="Q43" s="105"/>
      <c r="R43" s="54"/>
      <c r="S43" s="110"/>
      <c r="T43" s="85" t="str">
        <f t="shared" si="1"/>
        <v/>
      </c>
    </row>
    <row r="44" spans="1:20" s="1" customFormat="1" x14ac:dyDescent="0.25">
      <c r="A44" s="108">
        <f t="shared" si="0"/>
        <v>19</v>
      </c>
      <c r="B44" s="71"/>
      <c r="C44" s="52"/>
      <c r="D44" s="48"/>
      <c r="E44" s="47"/>
      <c r="F44" s="52"/>
      <c r="G44" s="17"/>
      <c r="H44" s="95"/>
      <c r="I44" s="96"/>
      <c r="J44" s="49"/>
      <c r="K44" s="99"/>
      <c r="L44" s="47"/>
      <c r="M44" s="50"/>
      <c r="N44" s="52"/>
      <c r="O44" s="48"/>
      <c r="P44" s="51"/>
      <c r="Q44" s="105"/>
      <c r="R44" s="54"/>
      <c r="S44" s="110"/>
      <c r="T44" s="85" t="str">
        <f t="shared" si="1"/>
        <v/>
      </c>
    </row>
    <row r="45" spans="1:20" s="1" customFormat="1" x14ac:dyDescent="0.25">
      <c r="A45" s="108">
        <f t="shared" si="0"/>
        <v>20</v>
      </c>
      <c r="B45" s="71"/>
      <c r="C45" s="52"/>
      <c r="D45" s="48"/>
      <c r="E45" s="47"/>
      <c r="F45" s="52"/>
      <c r="G45" s="17"/>
      <c r="H45" s="95"/>
      <c r="I45" s="96"/>
      <c r="J45" s="49"/>
      <c r="K45" s="99"/>
      <c r="L45" s="47"/>
      <c r="M45" s="50"/>
      <c r="N45" s="52"/>
      <c r="O45" s="48"/>
      <c r="P45" s="51"/>
      <c r="Q45" s="105"/>
      <c r="R45" s="54"/>
      <c r="S45" s="110"/>
      <c r="T45" s="85" t="str">
        <f t="shared" si="1"/>
        <v/>
      </c>
    </row>
    <row r="46" spans="1:20" s="1" customFormat="1" x14ac:dyDescent="0.25">
      <c r="A46" s="108">
        <f t="shared" si="0"/>
        <v>21</v>
      </c>
      <c r="B46" s="71"/>
      <c r="C46" s="52"/>
      <c r="D46" s="48"/>
      <c r="E46" s="47"/>
      <c r="F46" s="52"/>
      <c r="G46" s="17"/>
      <c r="H46" s="95"/>
      <c r="I46" s="96"/>
      <c r="J46" s="49"/>
      <c r="K46" s="99"/>
      <c r="L46" s="47"/>
      <c r="M46" s="50"/>
      <c r="N46" s="52"/>
      <c r="O46" s="48"/>
      <c r="P46" s="51"/>
      <c r="Q46" s="105"/>
      <c r="R46" s="54"/>
      <c r="S46" s="110"/>
      <c r="T46" s="85" t="str">
        <f t="shared" si="1"/>
        <v/>
      </c>
    </row>
    <row r="47" spans="1:20" s="1" customFormat="1" x14ac:dyDescent="0.25">
      <c r="A47" s="108">
        <f t="shared" si="0"/>
        <v>22</v>
      </c>
      <c r="B47" s="71"/>
      <c r="C47" s="52"/>
      <c r="D47" s="48"/>
      <c r="E47" s="47"/>
      <c r="F47" s="52"/>
      <c r="G47" s="17"/>
      <c r="H47" s="95"/>
      <c r="I47" s="96"/>
      <c r="J47" s="49"/>
      <c r="K47" s="99"/>
      <c r="L47" s="47"/>
      <c r="M47" s="50"/>
      <c r="N47" s="52"/>
      <c r="O47" s="48"/>
      <c r="P47" s="51"/>
      <c r="Q47" s="105"/>
      <c r="R47" s="54"/>
      <c r="S47" s="110"/>
      <c r="T47" s="85" t="str">
        <f t="shared" si="1"/>
        <v/>
      </c>
    </row>
    <row r="48" spans="1:20" s="1" customFormat="1" x14ac:dyDescent="0.25">
      <c r="A48" s="108">
        <f t="shared" si="0"/>
        <v>23</v>
      </c>
      <c r="B48" s="71"/>
      <c r="C48" s="52"/>
      <c r="D48" s="48"/>
      <c r="E48" s="47"/>
      <c r="F48" s="52"/>
      <c r="G48" s="17"/>
      <c r="H48" s="95"/>
      <c r="I48" s="96"/>
      <c r="J48" s="49"/>
      <c r="K48" s="99"/>
      <c r="L48" s="47"/>
      <c r="M48" s="50"/>
      <c r="N48" s="52"/>
      <c r="O48" s="48"/>
      <c r="P48" s="51"/>
      <c r="Q48" s="105"/>
      <c r="R48" s="54"/>
      <c r="S48" s="110"/>
      <c r="T48" s="85" t="str">
        <f t="shared" si="1"/>
        <v/>
      </c>
    </row>
    <row r="49" spans="1:20" s="1" customFormat="1" x14ac:dyDescent="0.25">
      <c r="A49" s="108">
        <f t="shared" si="0"/>
        <v>24</v>
      </c>
      <c r="B49" s="71"/>
      <c r="C49" s="52"/>
      <c r="D49" s="48"/>
      <c r="E49" s="47"/>
      <c r="F49" s="52"/>
      <c r="G49" s="17"/>
      <c r="H49" s="95"/>
      <c r="I49" s="96"/>
      <c r="J49" s="49"/>
      <c r="K49" s="99"/>
      <c r="L49" s="47"/>
      <c r="M49" s="50"/>
      <c r="N49" s="52"/>
      <c r="O49" s="48"/>
      <c r="P49" s="51"/>
      <c r="Q49" s="105"/>
      <c r="R49" s="54"/>
      <c r="S49" s="110"/>
      <c r="T49" s="85" t="str">
        <f t="shared" si="1"/>
        <v/>
      </c>
    </row>
    <row r="50" spans="1:20" s="1" customFormat="1" x14ac:dyDescent="0.25">
      <c r="A50" s="108">
        <f t="shared" si="0"/>
        <v>25</v>
      </c>
      <c r="B50" s="71"/>
      <c r="C50" s="52"/>
      <c r="D50" s="48"/>
      <c r="E50" s="47"/>
      <c r="F50" s="52"/>
      <c r="G50" s="17"/>
      <c r="H50" s="95"/>
      <c r="I50" s="96"/>
      <c r="J50" s="49"/>
      <c r="K50" s="99"/>
      <c r="L50" s="47"/>
      <c r="M50" s="50"/>
      <c r="N50" s="52"/>
      <c r="O50" s="48"/>
      <c r="P50" s="51"/>
      <c r="Q50" s="105"/>
      <c r="R50" s="54"/>
      <c r="S50" s="110"/>
      <c r="T50" s="85" t="str">
        <f t="shared" si="1"/>
        <v/>
      </c>
    </row>
    <row r="51" spans="1:20" s="1" customFormat="1" x14ac:dyDescent="0.25">
      <c r="A51" s="108">
        <f t="shared" si="0"/>
        <v>26</v>
      </c>
      <c r="B51" s="71"/>
      <c r="C51" s="52"/>
      <c r="D51" s="48"/>
      <c r="E51" s="47"/>
      <c r="F51" s="52"/>
      <c r="G51" s="17"/>
      <c r="H51" s="95"/>
      <c r="I51" s="96"/>
      <c r="J51" s="49"/>
      <c r="K51" s="99"/>
      <c r="L51" s="47"/>
      <c r="M51" s="50"/>
      <c r="N51" s="52"/>
      <c r="O51" s="48"/>
      <c r="P51" s="51"/>
      <c r="Q51" s="105"/>
      <c r="R51" s="54"/>
      <c r="S51" s="110"/>
      <c r="T51" s="85" t="str">
        <f t="shared" si="1"/>
        <v/>
      </c>
    </row>
    <row r="52" spans="1:20" s="1" customFormat="1" x14ac:dyDescent="0.25">
      <c r="A52" s="108">
        <f t="shared" si="0"/>
        <v>27</v>
      </c>
      <c r="B52" s="71"/>
      <c r="C52" s="52"/>
      <c r="D52" s="48"/>
      <c r="E52" s="47"/>
      <c r="F52" s="52"/>
      <c r="G52" s="17"/>
      <c r="H52" s="95"/>
      <c r="I52" s="96"/>
      <c r="J52" s="49"/>
      <c r="K52" s="99"/>
      <c r="L52" s="47"/>
      <c r="M52" s="50"/>
      <c r="N52" s="52"/>
      <c r="O52" s="48"/>
      <c r="P52" s="51"/>
      <c r="Q52" s="105"/>
      <c r="R52" s="54"/>
      <c r="S52" s="110"/>
      <c r="T52" s="85" t="str">
        <f t="shared" si="1"/>
        <v/>
      </c>
    </row>
    <row r="53" spans="1:20" s="1" customFormat="1" x14ac:dyDescent="0.25">
      <c r="A53" s="108">
        <f t="shared" si="0"/>
        <v>28</v>
      </c>
      <c r="B53" s="71"/>
      <c r="C53" s="52"/>
      <c r="D53" s="48"/>
      <c r="E53" s="47"/>
      <c r="F53" s="52"/>
      <c r="G53" s="17"/>
      <c r="H53" s="95"/>
      <c r="I53" s="96"/>
      <c r="J53" s="49"/>
      <c r="K53" s="99"/>
      <c r="L53" s="47"/>
      <c r="M53" s="50"/>
      <c r="N53" s="52"/>
      <c r="O53" s="48"/>
      <c r="P53" s="51"/>
      <c r="Q53" s="105"/>
      <c r="R53" s="54"/>
      <c r="S53" s="110"/>
      <c r="T53" s="85" t="str">
        <f t="shared" si="1"/>
        <v/>
      </c>
    </row>
    <row r="54" spans="1:20" s="1" customFormat="1" x14ac:dyDescent="0.25">
      <c r="A54" s="108">
        <f t="shared" si="0"/>
        <v>29</v>
      </c>
      <c r="B54" s="71"/>
      <c r="C54" s="52"/>
      <c r="D54" s="48"/>
      <c r="E54" s="47"/>
      <c r="F54" s="52"/>
      <c r="G54" s="17"/>
      <c r="H54" s="95"/>
      <c r="I54" s="96"/>
      <c r="J54" s="49"/>
      <c r="K54" s="99"/>
      <c r="L54" s="47"/>
      <c r="M54" s="50"/>
      <c r="N54" s="52"/>
      <c r="O54" s="48"/>
      <c r="P54" s="51"/>
      <c r="Q54" s="105"/>
      <c r="R54" s="54"/>
      <c r="S54" s="110"/>
      <c r="T54" s="85" t="str">
        <f t="shared" si="1"/>
        <v/>
      </c>
    </row>
    <row r="55" spans="1:20" s="1" customFormat="1" x14ac:dyDescent="0.25">
      <c r="A55" s="108">
        <f t="shared" si="0"/>
        <v>30</v>
      </c>
      <c r="B55" s="71"/>
      <c r="C55" s="52"/>
      <c r="D55" s="48"/>
      <c r="E55" s="47"/>
      <c r="F55" s="52"/>
      <c r="G55" s="17"/>
      <c r="H55" s="95"/>
      <c r="I55" s="96"/>
      <c r="J55" s="49"/>
      <c r="K55" s="99"/>
      <c r="L55" s="47"/>
      <c r="M55" s="50"/>
      <c r="N55" s="52"/>
      <c r="O55" s="48"/>
      <c r="P55" s="51"/>
      <c r="Q55" s="105"/>
      <c r="R55" s="54"/>
      <c r="S55" s="110"/>
      <c r="T55" s="85" t="str">
        <f t="shared" si="1"/>
        <v/>
      </c>
    </row>
    <row r="56" spans="1:20" s="1" customFormat="1" x14ac:dyDescent="0.25">
      <c r="A56" s="108">
        <f t="shared" si="0"/>
        <v>31</v>
      </c>
      <c r="B56" s="71"/>
      <c r="C56" s="52"/>
      <c r="D56" s="48"/>
      <c r="E56" s="47"/>
      <c r="F56" s="52"/>
      <c r="G56" s="17"/>
      <c r="H56" s="95"/>
      <c r="I56" s="96"/>
      <c r="J56" s="49"/>
      <c r="K56" s="99"/>
      <c r="L56" s="47"/>
      <c r="M56" s="50"/>
      <c r="N56" s="52"/>
      <c r="O56" s="48"/>
      <c r="P56" s="51"/>
      <c r="Q56" s="105"/>
      <c r="R56" s="54"/>
      <c r="S56" s="110"/>
      <c r="T56" s="85" t="str">
        <f t="shared" si="1"/>
        <v/>
      </c>
    </row>
    <row r="57" spans="1:20" s="1" customFormat="1" x14ac:dyDescent="0.25">
      <c r="A57" s="108">
        <f t="shared" si="0"/>
        <v>32</v>
      </c>
      <c r="B57" s="71"/>
      <c r="C57" s="52"/>
      <c r="D57" s="48"/>
      <c r="E57" s="47"/>
      <c r="F57" s="52"/>
      <c r="G57" s="17"/>
      <c r="H57" s="95"/>
      <c r="I57" s="96"/>
      <c r="J57" s="49"/>
      <c r="K57" s="99"/>
      <c r="L57" s="47"/>
      <c r="M57" s="50"/>
      <c r="N57" s="52"/>
      <c r="O57" s="48"/>
      <c r="P57" s="51"/>
      <c r="Q57" s="105"/>
      <c r="R57" s="54"/>
      <c r="S57" s="110"/>
      <c r="T57" s="85" t="str">
        <f t="shared" si="1"/>
        <v/>
      </c>
    </row>
    <row r="58" spans="1:20" s="1" customFormat="1" x14ac:dyDescent="0.25">
      <c r="A58" s="108">
        <f t="shared" si="0"/>
        <v>33</v>
      </c>
      <c r="B58" s="71"/>
      <c r="C58" s="52"/>
      <c r="D58" s="48"/>
      <c r="E58" s="47"/>
      <c r="F58" s="52"/>
      <c r="G58" s="17"/>
      <c r="H58" s="95"/>
      <c r="I58" s="96"/>
      <c r="J58" s="49"/>
      <c r="K58" s="99"/>
      <c r="L58" s="47"/>
      <c r="M58" s="50"/>
      <c r="N58" s="52"/>
      <c r="O58" s="48"/>
      <c r="P58" s="51"/>
      <c r="Q58" s="105"/>
      <c r="R58" s="54"/>
      <c r="S58" s="110"/>
      <c r="T58" s="85" t="str">
        <f t="shared" ref="T58:T61" si="2">IF(OR(AND(B58="",S58&gt;0)+AND(B58="",S58&lt;0),AND(B58&lt;&gt;"Substantial Completion Punch List Item",B58&lt;&gt;"",S58="")),"&lt;&lt;&lt; ERROR","")</f>
        <v/>
      </c>
    </row>
    <row r="59" spans="1:20" s="1" customFormat="1" x14ac:dyDescent="0.25">
      <c r="A59" s="108">
        <f t="shared" si="0"/>
        <v>34</v>
      </c>
      <c r="B59" s="71"/>
      <c r="C59" s="52"/>
      <c r="D59" s="48"/>
      <c r="E59" s="47"/>
      <c r="F59" s="52"/>
      <c r="G59" s="17"/>
      <c r="H59" s="95"/>
      <c r="I59" s="96"/>
      <c r="J59" s="49"/>
      <c r="K59" s="99"/>
      <c r="L59" s="47"/>
      <c r="M59" s="50"/>
      <c r="N59" s="52"/>
      <c r="O59" s="48"/>
      <c r="P59" s="51"/>
      <c r="Q59" s="105"/>
      <c r="R59" s="54"/>
      <c r="S59" s="110"/>
      <c r="T59" s="85" t="str">
        <f t="shared" si="2"/>
        <v/>
      </c>
    </row>
    <row r="60" spans="1:20" s="1" customFormat="1" x14ac:dyDescent="0.25">
      <c r="A60" s="108">
        <f t="shared" si="0"/>
        <v>35</v>
      </c>
      <c r="B60" s="71"/>
      <c r="C60" s="52"/>
      <c r="D60" s="48"/>
      <c r="E60" s="47"/>
      <c r="F60" s="52"/>
      <c r="G60" s="17"/>
      <c r="H60" s="95"/>
      <c r="I60" s="96"/>
      <c r="J60" s="49"/>
      <c r="K60" s="99"/>
      <c r="L60" s="47"/>
      <c r="M60" s="50"/>
      <c r="N60" s="52"/>
      <c r="O60" s="48"/>
      <c r="P60" s="51"/>
      <c r="Q60" s="105"/>
      <c r="R60" s="54"/>
      <c r="S60" s="110"/>
      <c r="T60" s="85" t="str">
        <f t="shared" si="2"/>
        <v/>
      </c>
    </row>
    <row r="61" spans="1:20" s="1" customFormat="1" x14ac:dyDescent="0.25">
      <c r="A61" s="108">
        <f t="shared" si="0"/>
        <v>36</v>
      </c>
      <c r="B61" s="71"/>
      <c r="C61" s="52"/>
      <c r="D61" s="48"/>
      <c r="E61" s="47"/>
      <c r="F61" s="52"/>
      <c r="G61" s="17"/>
      <c r="H61" s="95"/>
      <c r="I61" s="96"/>
      <c r="J61" s="49"/>
      <c r="K61" s="99"/>
      <c r="L61" s="47"/>
      <c r="M61" s="50"/>
      <c r="N61" s="52"/>
      <c r="O61" s="48"/>
      <c r="P61" s="51"/>
      <c r="Q61" s="105"/>
      <c r="R61" s="54"/>
      <c r="S61" s="110"/>
      <c r="T61" s="85" t="str">
        <f t="shared" si="2"/>
        <v/>
      </c>
    </row>
    <row r="62" spans="1:20" ht="15" customHeight="1" thickBot="1" x14ac:dyDescent="0.3">
      <c r="A62" s="76"/>
      <c r="B62" s="77"/>
      <c r="C62" s="78"/>
      <c r="D62" s="78"/>
      <c r="E62" s="78"/>
      <c r="F62" s="78"/>
      <c r="G62" s="78"/>
      <c r="H62" s="78"/>
      <c r="I62" s="79"/>
      <c r="J62" s="80"/>
      <c r="K62" s="78"/>
      <c r="L62" s="78"/>
      <c r="M62" s="80"/>
      <c r="N62" s="81"/>
      <c r="O62" s="178" t="s">
        <v>50</v>
      </c>
      <c r="P62" s="178"/>
      <c r="Q62" s="178"/>
      <c r="R62" s="178"/>
      <c r="S62" s="82">
        <f>SUM(S26:S61)</f>
        <v>0</v>
      </c>
    </row>
    <row r="63" spans="1:20" ht="15" customHeight="1" x14ac:dyDescent="0.25">
      <c r="A63" s="59"/>
      <c r="B63" s="59"/>
      <c r="C63" s="59"/>
      <c r="D63" s="175" t="s">
        <v>88</v>
      </c>
      <c r="E63" s="176"/>
      <c r="F63" s="176"/>
      <c r="G63" s="176"/>
      <c r="H63" s="176"/>
      <c r="I63" s="176"/>
      <c r="J63" s="176"/>
      <c r="K63" s="177"/>
      <c r="L63" s="152" t="s">
        <v>98</v>
      </c>
      <c r="M63" s="153"/>
      <c r="N63" s="153"/>
      <c r="O63" s="153"/>
      <c r="P63" s="153"/>
      <c r="Q63" s="153"/>
      <c r="R63" s="153"/>
      <c r="S63" s="154"/>
    </row>
    <row r="64" spans="1:20" ht="24" customHeight="1" x14ac:dyDescent="0.25">
      <c r="A64" s="60"/>
      <c r="B64" s="58"/>
      <c r="C64" s="34"/>
      <c r="D64" s="186" t="s">
        <v>97</v>
      </c>
      <c r="E64" s="187"/>
      <c r="F64" s="187"/>
      <c r="G64" s="187"/>
      <c r="H64" s="187"/>
      <c r="I64" s="185" t="s">
        <v>77</v>
      </c>
      <c r="J64" s="185"/>
      <c r="K64" s="113" t="s">
        <v>80</v>
      </c>
      <c r="L64" s="186" t="s">
        <v>82</v>
      </c>
      <c r="M64" s="187"/>
      <c r="N64" s="187"/>
      <c r="O64" s="187"/>
      <c r="P64" s="57"/>
      <c r="Q64" s="185" t="s">
        <v>77</v>
      </c>
      <c r="R64" s="185"/>
      <c r="S64" s="113" t="s">
        <v>76</v>
      </c>
    </row>
    <row r="65" spans="1:19" ht="15" customHeight="1" x14ac:dyDescent="0.25">
      <c r="A65" s="60"/>
      <c r="B65" s="58"/>
      <c r="C65" s="34"/>
      <c r="D65" s="191" t="s">
        <v>79</v>
      </c>
      <c r="E65" s="192"/>
      <c r="F65" s="192"/>
      <c r="G65" s="192"/>
      <c r="H65" s="192"/>
      <c r="I65" s="190">
        <f>COUNTIF(B26:B61,"Substantial Completion Punch List Item")</f>
        <v>0</v>
      </c>
      <c r="J65" s="190"/>
      <c r="K65" s="66">
        <f>SUMIF(B26:B61,"Substantial Completion Punch List Item",S26:S61)</f>
        <v>0</v>
      </c>
      <c r="L65" s="163" t="s">
        <v>86</v>
      </c>
      <c r="M65" s="164"/>
      <c r="N65" s="164"/>
      <c r="O65" s="164"/>
      <c r="P65" s="164"/>
      <c r="Q65" s="201">
        <f>COUNTIFS(B26:B61,"&lt;&gt;",B26:B61,"&lt;&gt;Substantial Completion Punch List Item",B26:B61,"&lt;&gt;N/A - All work completed at SC. No outstanding items to note on Final Completion Punch List.")</f>
        <v>0</v>
      </c>
      <c r="R65" s="201"/>
      <c r="S65" s="75">
        <f>SUMIF(B26:B61,"&lt;&gt;Substantial Completion Punch List Item",S26:S61)</f>
        <v>0</v>
      </c>
    </row>
    <row r="66" spans="1:19" ht="15" customHeight="1" x14ac:dyDescent="0.25">
      <c r="A66" s="60"/>
      <c r="B66" s="58"/>
      <c r="C66" s="56"/>
      <c r="D66" s="191" t="s">
        <v>81</v>
      </c>
      <c r="E66" s="192"/>
      <c r="F66" s="192"/>
      <c r="G66" s="192"/>
      <c r="H66" s="192"/>
      <c r="I66" s="188">
        <f>-(COUNTIFS(B26:B61,"Substantial Completion Punch List Item",P26:P61,"&lt;&gt;"))</f>
        <v>0</v>
      </c>
      <c r="J66" s="188"/>
      <c r="K66" s="128">
        <f>-(SUMIFS(S26:S61,B26:B61,"Substantial Completion Punch List Item",P26:P61,"&lt;&gt;"))</f>
        <v>0</v>
      </c>
      <c r="L66" s="167" t="s">
        <v>87</v>
      </c>
      <c r="M66" s="168"/>
      <c r="N66" s="168"/>
      <c r="O66" s="168"/>
      <c r="P66" s="168"/>
      <c r="Q66" s="202">
        <f>-(COUNTIFS(B26:B61,"&lt;&gt;",B26:B61,"&lt;&gt;Substantial Completion Punch List Item",B26:B61,"&lt;&gt;N/A - All work completed at SC. No outstanding items to note on Final Completion Punch List.",P26:P61,"&lt;&gt;"))</f>
        <v>0</v>
      </c>
      <c r="R66" s="202"/>
      <c r="S66" s="129">
        <f>-(SUMIFS(S26:S61,B26:B61,"&lt;&gt;Substantial Completion Punch List Item",P26:P61,"&lt;&gt;"))</f>
        <v>0</v>
      </c>
    </row>
    <row r="67" spans="1:19" ht="18" customHeight="1" thickBot="1" x14ac:dyDescent="0.3">
      <c r="A67" s="60"/>
      <c r="B67" s="61"/>
      <c r="C67" s="62"/>
      <c r="D67" s="193" t="s">
        <v>78</v>
      </c>
      <c r="E67" s="194"/>
      <c r="F67" s="194"/>
      <c r="G67" s="194"/>
      <c r="H67" s="194"/>
      <c r="I67" s="189">
        <f>COUNTIFS(B26:B61,"Substantial Completion Punch List Item",P26:P61,"")</f>
        <v>0</v>
      </c>
      <c r="J67" s="189"/>
      <c r="K67" s="73">
        <f>SUMIFS(S26:S61,B26:B61,"Substantial Completion Punch List Item",P26:P61,"")</f>
        <v>0</v>
      </c>
      <c r="L67" s="165" t="s">
        <v>47</v>
      </c>
      <c r="M67" s="166"/>
      <c r="N67" s="166"/>
      <c r="O67" s="166"/>
      <c r="P67" s="166"/>
      <c r="Q67" s="203">
        <f>COUNTIFS(B26:B61,"&lt;&gt;",B26:B61,"&lt;&gt;Substantial Completion Punch List Item",B26:B61,"&lt;&gt;N/A - All work completed at SC. No outstanding items to note on Final Completion Punch List.",P26:P61,"")</f>
        <v>0</v>
      </c>
      <c r="R67" s="203"/>
      <c r="S67" s="74">
        <f>SUMIFS(S26:S61,B26:B61,"&lt;&gt;Substantial Completion Punch List Item",P26:P61,"")</f>
        <v>0</v>
      </c>
    </row>
    <row r="68" spans="1:19" ht="5.0999999999999996" customHeight="1" x14ac:dyDescent="0.25">
      <c r="A68" s="55"/>
      <c r="B68" s="33"/>
      <c r="C68" s="34"/>
      <c r="D68" s="34"/>
      <c r="E68" s="34"/>
      <c r="F68" s="34"/>
      <c r="G68" s="34"/>
      <c r="H68" s="34"/>
      <c r="I68" s="38"/>
      <c r="J68" s="35"/>
      <c r="K68" s="34"/>
      <c r="L68" s="34"/>
      <c r="M68" s="35"/>
      <c r="N68" s="34"/>
      <c r="O68" s="36"/>
      <c r="P68" s="36"/>
      <c r="Q68" s="36"/>
      <c r="R68" s="36"/>
      <c r="S68" s="37"/>
    </row>
    <row r="69" spans="1:19" ht="15" customHeight="1" x14ac:dyDescent="0.25">
      <c r="A69" s="55"/>
      <c r="B69" s="33"/>
      <c r="C69" s="34"/>
      <c r="D69" s="34"/>
      <c r="E69" s="34"/>
      <c r="F69" s="34"/>
      <c r="G69" s="34"/>
      <c r="H69" s="34"/>
      <c r="I69" s="38"/>
      <c r="J69" s="35"/>
      <c r="K69" s="34"/>
      <c r="L69" s="34"/>
      <c r="M69" s="35"/>
      <c r="N69" s="34"/>
      <c r="O69" s="34"/>
      <c r="P69" s="38"/>
      <c r="Q69" s="36"/>
      <c r="R69" s="36"/>
      <c r="S69" s="37"/>
    </row>
    <row r="70" spans="1:19" ht="15.75" x14ac:dyDescent="0.25">
      <c r="A70" s="28"/>
      <c r="B70" s="33"/>
      <c r="C70" s="169" t="s">
        <v>93</v>
      </c>
      <c r="D70" s="169"/>
      <c r="E70" s="169"/>
      <c r="F70" s="169"/>
      <c r="G70" s="169"/>
      <c r="H70" s="169"/>
      <c r="I70" s="65">
        <f>COUNTIFS(B26:B61,"",P26:P61,"&lt;&gt;")</f>
        <v>0</v>
      </c>
      <c r="J70" s="67"/>
      <c r="K70" s="27"/>
      <c r="L70" s="27"/>
      <c r="M70" s="27"/>
      <c r="N70" s="181" t="s">
        <v>47</v>
      </c>
      <c r="O70" s="181"/>
      <c r="P70" s="181"/>
      <c r="Q70" s="181"/>
      <c r="R70" s="181"/>
      <c r="S70" s="39">
        <f>S67</f>
        <v>0</v>
      </c>
    </row>
    <row r="71" spans="1:19" ht="22.35" customHeight="1" x14ac:dyDescent="0.25">
      <c r="A71" s="33"/>
      <c r="B71" s="33"/>
      <c r="C71" s="204" t="str">
        <f>IF(I71&lt;&gt;"","(ERROR) Number of Contract Items Subject to Withhold missing an Item Type:","")</f>
        <v/>
      </c>
      <c r="D71" s="204"/>
      <c r="E71" s="204"/>
      <c r="F71" s="204"/>
      <c r="G71" s="204"/>
      <c r="H71" s="204"/>
      <c r="I71" s="93" t="str">
        <f>IF((COUNTIFS(B26:B61,"",S26:S61,"&gt;0")+COUNTIFS(B26:B61,"",S26:S61,"&lt;0"))&gt;0,COUNTIFS(B26:B61,"",S26:S61,"&gt;0")+COUNTIFS(B26:B61,"",S26:S61,"&lt;0"),"")</f>
        <v/>
      </c>
      <c r="J71" s="68"/>
      <c r="K71" s="13"/>
      <c r="L71" s="13"/>
      <c r="M71" s="13"/>
      <c r="N71" s="29"/>
      <c r="O71" s="30"/>
      <c r="P71" s="182" t="s">
        <v>17</v>
      </c>
      <c r="Q71" s="182"/>
      <c r="R71" s="182"/>
      <c r="S71" s="64">
        <f>0.5*S70</f>
        <v>0</v>
      </c>
    </row>
    <row r="72" spans="1:19" ht="22.15" customHeight="1" x14ac:dyDescent="0.25">
      <c r="A72" s="33"/>
      <c r="B72" s="33"/>
      <c r="C72" s="204" t="str">
        <f>IF(I72&lt;&gt;"","(ERROR) Number of Contract Items Subject to Withhold missing a Fair Cost Estimate dollar value:","")</f>
        <v/>
      </c>
      <c r="D72" s="204"/>
      <c r="E72" s="204"/>
      <c r="F72" s="204"/>
      <c r="G72" s="204"/>
      <c r="H72" s="204"/>
      <c r="I72" s="93" t="str">
        <f>IF((COUNTIFS(B26:B61,"&lt;&gt;Substantial Completion Punch List Item",B26:B61,"&lt;&gt;",S26:S61,""))&gt;0,COUNTIFS(B26:B61,"&lt;&gt;Substantial Completion Punch List Item",B26:B61,"&lt;&gt;",S26:S61,""),"")</f>
        <v/>
      </c>
      <c r="J72" s="68"/>
      <c r="K72" s="13"/>
      <c r="L72" s="13"/>
      <c r="M72" s="13"/>
      <c r="N72" s="29"/>
      <c r="O72" s="30"/>
      <c r="P72" s="32"/>
      <c r="Q72" s="32"/>
      <c r="R72" s="32"/>
      <c r="S72" s="31"/>
    </row>
    <row r="73" spans="1:19" ht="22.35" customHeight="1" thickBot="1" x14ac:dyDescent="0.3">
      <c r="B73" s="141"/>
      <c r="C73" s="169" t="str">
        <f>IF(I73&lt;&gt;"","(ERROR) Number of items with an Item Type not valid for this Punch List (see list above):","")</f>
        <v/>
      </c>
      <c r="D73" s="169"/>
      <c r="E73" s="169"/>
      <c r="F73" s="169"/>
      <c r="G73" s="169"/>
      <c r="H73" s="169"/>
      <c r="I73" s="112" t="str">
        <f>IF($A$6="Final Completion Punch List",COUNTIF(B26:B61,"Substantial Completion Punch List Item"),IF($A$6="Substantial Completion Punch List",COUNTIFS(B26:B61,"&lt;&gt;Substantial Completion Punch List Item",B26:B61,"&lt;&gt;"),""))</f>
        <v/>
      </c>
      <c r="J73" s="44"/>
      <c r="K73" s="14"/>
      <c r="L73" s="14"/>
      <c r="M73" s="14"/>
      <c r="N73" s="180" t="s">
        <v>51</v>
      </c>
      <c r="O73" s="180"/>
      <c r="P73" s="180"/>
      <c r="Q73" s="180"/>
      <c r="R73" s="180"/>
      <c r="S73" s="63">
        <f>S70+S71</f>
        <v>0</v>
      </c>
    </row>
    <row r="74" spans="1:19" ht="22.35" customHeight="1" thickTop="1" x14ac:dyDescent="0.25">
      <c r="B74" s="33"/>
      <c r="C74" s="169" t="s">
        <v>108</v>
      </c>
      <c r="D74" s="169"/>
      <c r="E74" s="169"/>
      <c r="F74" s="169"/>
      <c r="G74" s="169"/>
      <c r="H74" s="169"/>
      <c r="I74" s="112">
        <f>N11</f>
        <v>0</v>
      </c>
      <c r="J74" s="44"/>
      <c r="K74" s="14"/>
      <c r="L74" s="14"/>
      <c r="M74" s="14"/>
      <c r="N74" s="139"/>
      <c r="O74" s="139"/>
      <c r="P74" s="139"/>
      <c r="Q74" s="139"/>
      <c r="R74" s="139"/>
      <c r="S74" s="140"/>
    </row>
    <row r="75" spans="1:19" ht="15.6" customHeight="1" x14ac:dyDescent="0.25">
      <c r="A75" s="8"/>
      <c r="B75" s="33"/>
      <c r="C75" s="45"/>
      <c r="D75" s="45"/>
      <c r="E75" s="45"/>
      <c r="F75" s="45"/>
      <c r="G75" s="46"/>
      <c r="H75" s="46"/>
      <c r="I75" s="46"/>
      <c r="J75" s="46"/>
      <c r="K75" s="6"/>
      <c r="L75" s="6"/>
      <c r="M75" s="6"/>
      <c r="N75" s="184" t="s">
        <v>111</v>
      </c>
      <c r="O75" s="184"/>
      <c r="P75" s="184"/>
      <c r="Q75" s="184"/>
      <c r="R75" s="184"/>
      <c r="S75" s="184"/>
    </row>
    <row r="76" spans="1:19" ht="22.15" customHeight="1" x14ac:dyDescent="0.25">
      <c r="A76" s="21"/>
      <c r="B76" s="196"/>
      <c r="C76" s="196"/>
      <c r="D76" s="19"/>
      <c r="E76" s="69"/>
      <c r="F76" s="69"/>
      <c r="G76" s="69"/>
      <c r="H76" s="69"/>
      <c r="I76" s="69"/>
      <c r="J76" s="19"/>
      <c r="K76" s="183"/>
      <c r="L76" s="183"/>
      <c r="M76" s="42"/>
      <c r="N76" s="184"/>
      <c r="O76" s="184"/>
      <c r="P76" s="184"/>
      <c r="Q76" s="184"/>
      <c r="R76" s="184"/>
      <c r="S76" s="184"/>
    </row>
    <row r="77" spans="1:19" ht="15" customHeight="1" x14ac:dyDescent="0.25">
      <c r="B77" s="195" t="s">
        <v>29</v>
      </c>
      <c r="C77" s="195"/>
      <c r="D77" s="15"/>
      <c r="E77" s="195" t="s">
        <v>18</v>
      </c>
      <c r="F77" s="195"/>
      <c r="G77" s="195"/>
      <c r="H77" s="195"/>
      <c r="I77" s="195"/>
      <c r="J77" s="15"/>
      <c r="K77" s="179" t="s">
        <v>11</v>
      </c>
      <c r="L77" s="179"/>
      <c r="M77" s="43"/>
      <c r="N77" s="43"/>
      <c r="O77" s="43"/>
      <c r="P77" s="43"/>
      <c r="Q77" s="43"/>
      <c r="R77" s="43"/>
      <c r="S77" s="41"/>
    </row>
    <row r="78" spans="1:19" ht="15.75" x14ac:dyDescent="0.25">
      <c r="A78" s="10"/>
      <c r="B78" s="12"/>
      <c r="C78" s="10"/>
      <c r="D78" s="10"/>
      <c r="E78" s="11"/>
      <c r="F78" s="11"/>
      <c r="G78" s="10"/>
      <c r="H78" s="10"/>
      <c r="I78" s="10"/>
      <c r="J78" s="70"/>
      <c r="K78" s="2"/>
      <c r="L78" s="2"/>
      <c r="M78" s="2"/>
      <c r="N78" s="2"/>
    </row>
    <row r="79" spans="1:19" ht="22.15" customHeight="1" x14ac:dyDescent="0.25">
      <c r="A79" s="21"/>
      <c r="B79" s="196"/>
      <c r="C79" s="196"/>
      <c r="D79" s="19"/>
      <c r="E79" s="69"/>
      <c r="F79" s="69"/>
      <c r="G79" s="69"/>
      <c r="H79" s="69"/>
      <c r="I79" s="69"/>
      <c r="J79" s="19"/>
      <c r="K79" s="183"/>
      <c r="L79" s="183"/>
      <c r="M79" s="2"/>
      <c r="N79" s="2"/>
    </row>
    <row r="80" spans="1:19" ht="15" customHeight="1" x14ac:dyDescent="0.25">
      <c r="B80" s="195" t="s">
        <v>55</v>
      </c>
      <c r="C80" s="195"/>
      <c r="D80" s="15"/>
      <c r="E80" s="195" t="s">
        <v>18</v>
      </c>
      <c r="F80" s="195"/>
      <c r="G80" s="195"/>
      <c r="H80" s="195"/>
      <c r="I80" s="195"/>
      <c r="J80" s="15"/>
      <c r="K80" s="179" t="s">
        <v>11</v>
      </c>
      <c r="L80" s="179"/>
      <c r="M80" s="2"/>
      <c r="N80" s="2"/>
    </row>
    <row r="81" spans="1:19" ht="17.649999999999999" customHeight="1" x14ac:dyDescent="0.25">
      <c r="A81" s="10"/>
      <c r="B81" s="12"/>
      <c r="C81" s="10"/>
      <c r="D81" s="10"/>
      <c r="E81" s="11"/>
      <c r="F81" s="11"/>
      <c r="G81" s="10"/>
      <c r="H81" s="10"/>
      <c r="I81" s="10"/>
      <c r="J81" s="70"/>
      <c r="K81" s="2"/>
      <c r="L81" s="2"/>
      <c r="M81" s="2"/>
      <c r="N81" s="2"/>
    </row>
    <row r="82" spans="1:19" ht="22.15" customHeight="1" x14ac:dyDescent="0.25">
      <c r="A82" s="21"/>
      <c r="B82" s="196"/>
      <c r="C82" s="196"/>
      <c r="D82" s="19"/>
      <c r="E82" s="69"/>
      <c r="F82" s="69"/>
      <c r="G82" s="69"/>
      <c r="H82" s="69"/>
      <c r="I82" s="69"/>
      <c r="J82" s="19"/>
      <c r="K82" s="183"/>
      <c r="L82" s="183"/>
      <c r="M82" s="2"/>
      <c r="N82" s="2"/>
    </row>
    <row r="83" spans="1:19" ht="15" customHeight="1" x14ac:dyDescent="0.25">
      <c r="B83" s="195" t="s">
        <v>40</v>
      </c>
      <c r="C83" s="195"/>
      <c r="D83" s="15"/>
      <c r="E83" s="195" t="s">
        <v>18</v>
      </c>
      <c r="F83" s="195"/>
      <c r="G83" s="195"/>
      <c r="H83" s="195"/>
      <c r="I83" s="195"/>
      <c r="J83" s="15"/>
      <c r="K83" s="179" t="s">
        <v>11</v>
      </c>
      <c r="L83" s="179"/>
      <c r="M83" s="2"/>
      <c r="N83" s="2"/>
    </row>
    <row r="84" spans="1:19" ht="15.75" x14ac:dyDescent="0.25">
      <c r="A84" s="10"/>
      <c r="B84" s="12"/>
      <c r="C84" s="10"/>
      <c r="D84" s="10"/>
      <c r="E84" s="11"/>
      <c r="F84" s="11"/>
      <c r="G84" s="10"/>
      <c r="H84" s="10"/>
      <c r="I84" s="10"/>
      <c r="J84" s="70"/>
      <c r="K84" s="2"/>
      <c r="L84" s="2"/>
      <c r="M84" s="2"/>
      <c r="N84" s="2"/>
    </row>
    <row r="85" spans="1:19" ht="22.15" customHeight="1" x14ac:dyDescent="0.25">
      <c r="A85" s="21"/>
      <c r="B85" s="196"/>
      <c r="C85" s="196"/>
      <c r="D85" s="19"/>
      <c r="E85" s="69"/>
      <c r="F85" s="69"/>
      <c r="G85" s="69"/>
      <c r="H85" s="69"/>
      <c r="I85" s="69"/>
      <c r="J85" s="19"/>
      <c r="K85" s="183"/>
      <c r="L85" s="183"/>
      <c r="M85" s="2"/>
      <c r="N85" s="2"/>
    </row>
    <row r="86" spans="1:19" ht="15" customHeight="1" x14ac:dyDescent="0.25">
      <c r="B86" s="195" t="s">
        <v>28</v>
      </c>
      <c r="C86" s="195"/>
      <c r="D86" s="15"/>
      <c r="E86" s="195" t="s">
        <v>18</v>
      </c>
      <c r="F86" s="195"/>
      <c r="G86" s="195"/>
      <c r="H86" s="195"/>
      <c r="I86" s="195"/>
      <c r="J86" s="15"/>
      <c r="K86" s="179" t="s">
        <v>11</v>
      </c>
      <c r="L86" s="179"/>
      <c r="M86" s="2"/>
      <c r="N86" s="2"/>
    </row>
    <row r="87" spans="1:19" ht="15.75" x14ac:dyDescent="0.25">
      <c r="A87" s="10"/>
      <c r="B87" s="12"/>
      <c r="C87" s="10"/>
      <c r="D87" s="10"/>
      <c r="E87" s="11"/>
      <c r="F87" s="11"/>
      <c r="G87" s="10"/>
      <c r="H87" s="10"/>
      <c r="I87" s="10"/>
      <c r="J87" s="70"/>
      <c r="K87" s="2"/>
      <c r="L87" s="2"/>
      <c r="M87" s="2"/>
      <c r="N87" s="2"/>
    </row>
    <row r="88" spans="1:19" ht="22.15" customHeight="1" x14ac:dyDescent="0.25">
      <c r="A88" s="21"/>
      <c r="B88" s="196"/>
      <c r="C88" s="196"/>
      <c r="D88" s="19"/>
      <c r="E88" s="69"/>
      <c r="F88" s="69"/>
      <c r="G88" s="69"/>
      <c r="H88" s="69"/>
      <c r="I88" s="69"/>
      <c r="J88" s="19"/>
      <c r="K88" s="183"/>
      <c r="L88" s="183"/>
      <c r="M88" s="2"/>
      <c r="N88" s="2"/>
    </row>
    <row r="89" spans="1:19" ht="15" customHeight="1" x14ac:dyDescent="0.25">
      <c r="B89" s="195" t="s">
        <v>71</v>
      </c>
      <c r="C89" s="195"/>
      <c r="D89" s="15"/>
      <c r="E89" s="195" t="s">
        <v>18</v>
      </c>
      <c r="F89" s="195"/>
      <c r="G89" s="195"/>
      <c r="H89" s="195"/>
      <c r="I89" s="195"/>
      <c r="J89" s="15"/>
      <c r="K89" s="179" t="s">
        <v>11</v>
      </c>
      <c r="L89" s="179"/>
      <c r="M89" s="2"/>
      <c r="N89" s="2"/>
    </row>
    <row r="90" spans="1:19" ht="15.75" x14ac:dyDescent="0.25">
      <c r="A90" s="10"/>
      <c r="B90" s="12"/>
      <c r="C90" s="10"/>
      <c r="D90" s="10"/>
      <c r="E90" s="11"/>
      <c r="F90" s="11"/>
      <c r="G90" s="10"/>
      <c r="H90" s="10"/>
      <c r="I90" s="10"/>
      <c r="J90" s="70"/>
      <c r="K90" s="2"/>
      <c r="L90" s="2"/>
      <c r="M90" s="2"/>
      <c r="N90" s="2"/>
    </row>
    <row r="91" spans="1:19" ht="22.15" customHeight="1" x14ac:dyDescent="0.25">
      <c r="A91" s="21"/>
      <c r="B91" s="196"/>
      <c r="C91" s="196"/>
      <c r="D91" s="19"/>
      <c r="E91" s="69"/>
      <c r="F91" s="69"/>
      <c r="G91" s="69"/>
      <c r="H91" s="69"/>
      <c r="I91" s="69"/>
      <c r="J91" s="19"/>
      <c r="K91" s="183"/>
      <c r="L91" s="183"/>
      <c r="M91" s="2"/>
      <c r="N91" s="2"/>
    </row>
    <row r="92" spans="1:19" ht="15.75" customHeight="1" x14ac:dyDescent="0.25">
      <c r="B92" s="195" t="s">
        <v>30</v>
      </c>
      <c r="C92" s="195"/>
      <c r="D92" s="15"/>
      <c r="E92" s="195" t="s">
        <v>18</v>
      </c>
      <c r="F92" s="195"/>
      <c r="G92" s="195"/>
      <c r="H92" s="195"/>
      <c r="I92" s="195"/>
      <c r="J92" s="15"/>
      <c r="K92" s="179" t="s">
        <v>11</v>
      </c>
      <c r="L92" s="179"/>
      <c r="M92" s="2"/>
      <c r="N92" s="2"/>
    </row>
    <row r="93" spans="1:19" ht="15.75" x14ac:dyDescent="0.25">
      <c r="A93" s="10"/>
      <c r="B93" s="12"/>
      <c r="C93" s="10"/>
      <c r="D93" s="10"/>
      <c r="E93" s="11"/>
      <c r="F93" s="11"/>
      <c r="G93" s="10"/>
      <c r="H93" s="10"/>
      <c r="I93" s="10"/>
      <c r="J93" s="70"/>
      <c r="K93" s="2"/>
      <c r="L93" s="2"/>
      <c r="M93" s="2"/>
      <c r="N93" s="2"/>
    </row>
    <row r="94" spans="1:19" ht="15.75" x14ac:dyDescent="0.25">
      <c r="A94" s="21"/>
      <c r="B94" s="196"/>
      <c r="C94" s="196"/>
      <c r="D94" s="19"/>
      <c r="E94" s="69"/>
      <c r="F94" s="69"/>
      <c r="G94" s="69"/>
      <c r="H94" s="69"/>
      <c r="I94" s="69"/>
      <c r="J94" s="19"/>
      <c r="K94" s="183"/>
      <c r="L94" s="183"/>
      <c r="M94" s="2"/>
      <c r="N94" s="2"/>
    </row>
    <row r="95" spans="1:19" ht="15.75" customHeight="1" x14ac:dyDescent="0.25">
      <c r="B95" s="195" t="s">
        <v>31</v>
      </c>
      <c r="C95" s="195"/>
      <c r="D95" s="15"/>
      <c r="E95" s="195" t="s">
        <v>18</v>
      </c>
      <c r="F95" s="195"/>
      <c r="G95" s="195"/>
      <c r="H95" s="195"/>
      <c r="I95" s="195"/>
      <c r="J95" s="15"/>
      <c r="K95" s="179" t="s">
        <v>11</v>
      </c>
      <c r="L95" s="179"/>
      <c r="M95" s="2"/>
      <c r="N95" s="2"/>
    </row>
    <row r="96" spans="1:19" x14ac:dyDescent="0.25">
      <c r="A96" s="8"/>
      <c r="B96" s="8"/>
      <c r="C96" s="8"/>
      <c r="D96" s="8"/>
      <c r="E96" s="8"/>
      <c r="F96" s="8"/>
      <c r="G96" s="6"/>
      <c r="H96" s="6"/>
      <c r="I96" s="6"/>
      <c r="J96" s="6"/>
      <c r="K96" s="6"/>
      <c r="L96" s="6"/>
      <c r="M96" s="6"/>
      <c r="N96" s="6"/>
      <c r="O96" s="8"/>
      <c r="P96" s="8"/>
      <c r="Q96" s="8"/>
      <c r="R96" s="8"/>
      <c r="S96" s="8"/>
    </row>
    <row r="97" spans="1:19" s="3" customFormat="1" ht="15.75" customHeight="1" x14ac:dyDescent="0.25">
      <c r="A97" s="9"/>
      <c r="B97" s="6"/>
      <c r="C97" s="6"/>
      <c r="D97" s="6"/>
      <c r="E97" s="6"/>
      <c r="F97" s="6"/>
      <c r="H97" s="24"/>
      <c r="R97" s="2"/>
      <c r="S97" s="26"/>
    </row>
    <row r="98" spans="1:19" s="3" customFormat="1" ht="15.75" customHeight="1" x14ac:dyDescent="0.25">
      <c r="A98" s="205" t="s">
        <v>112</v>
      </c>
      <c r="B98" s="205"/>
      <c r="C98" s="205"/>
      <c r="D98" s="205"/>
      <c r="E98" s="205"/>
      <c r="F98" s="205"/>
      <c r="G98" s="205"/>
      <c r="H98" s="205"/>
      <c r="I98" s="205"/>
      <c r="J98" s="205"/>
      <c r="K98" s="205"/>
      <c r="L98" s="205"/>
      <c r="M98" s="205"/>
      <c r="N98" s="205"/>
      <c r="O98" s="205"/>
      <c r="P98" s="205"/>
      <c r="Q98" s="205"/>
      <c r="R98" s="205"/>
      <c r="S98" s="205"/>
    </row>
    <row r="99" spans="1:19" s="3" customFormat="1" ht="15.75" customHeight="1" x14ac:dyDescent="0.25">
      <c r="A99" s="205"/>
      <c r="B99" s="205"/>
      <c r="C99" s="205"/>
      <c r="D99" s="205"/>
      <c r="E99" s="205"/>
      <c r="F99" s="205"/>
      <c r="G99" s="205"/>
      <c r="H99" s="205"/>
      <c r="I99" s="205"/>
      <c r="J99" s="205"/>
      <c r="K99" s="205"/>
      <c r="L99" s="205"/>
      <c r="M99" s="205"/>
      <c r="N99" s="205"/>
      <c r="O99" s="205"/>
      <c r="P99" s="205"/>
      <c r="Q99" s="205"/>
      <c r="R99" s="205"/>
      <c r="S99" s="205"/>
    </row>
    <row r="100" spans="1:19" s="3" customFormat="1" ht="15.75" customHeight="1" x14ac:dyDescent="0.25">
      <c r="A100" s="9"/>
      <c r="B100" s="6"/>
      <c r="C100" s="6"/>
      <c r="D100" s="6"/>
      <c r="E100" s="6"/>
      <c r="F100" s="6"/>
      <c r="H100" s="24"/>
      <c r="R100" s="2"/>
      <c r="S100" s="26"/>
    </row>
    <row r="101" spans="1:19" s="3" customFormat="1" ht="15.75" customHeight="1" x14ac:dyDescent="0.25">
      <c r="A101" s="9"/>
      <c r="B101" s="6"/>
      <c r="C101" s="6"/>
      <c r="D101" s="6"/>
      <c r="E101" s="6"/>
      <c r="F101" s="6"/>
      <c r="H101" s="24"/>
      <c r="R101" s="2"/>
      <c r="S101" s="26"/>
    </row>
    <row r="102" spans="1:19" s="3" customFormat="1" ht="15.75" customHeight="1" x14ac:dyDescent="0.25">
      <c r="A102" s="9"/>
      <c r="B102" s="6"/>
      <c r="C102" s="6"/>
      <c r="D102" s="6"/>
      <c r="E102" s="6"/>
      <c r="F102" s="6"/>
      <c r="H102" s="24"/>
      <c r="R102" s="2"/>
      <c r="S102" s="26"/>
    </row>
    <row r="103" spans="1:19" ht="22.15" customHeight="1" x14ac:dyDescent="0.25">
      <c r="B103" s="4"/>
      <c r="C103" s="4"/>
      <c r="G103" s="2"/>
      <c r="H103" s="2"/>
      <c r="K103" s="2"/>
      <c r="L103" s="2"/>
      <c r="M103" s="2"/>
      <c r="N103" s="2"/>
    </row>
    <row r="104" spans="1:19" x14ac:dyDescent="0.25">
      <c r="A104" s="8"/>
      <c r="B104" s="8"/>
      <c r="C104" s="8"/>
      <c r="D104" s="8"/>
      <c r="E104" s="8"/>
      <c r="F104" s="8"/>
      <c r="G104" s="6"/>
      <c r="H104" s="6"/>
      <c r="I104" s="6"/>
      <c r="J104" s="6"/>
      <c r="K104" s="6"/>
      <c r="L104" s="6"/>
      <c r="M104" s="6"/>
      <c r="N104" s="6"/>
      <c r="O104" s="8"/>
      <c r="P104" s="8"/>
      <c r="Q104" s="8"/>
      <c r="R104" s="8"/>
      <c r="S104" s="8"/>
    </row>
    <row r="105" spans="1:19" x14ac:dyDescent="0.25">
      <c r="A105" s="8"/>
      <c r="B105" s="8"/>
      <c r="C105" s="8"/>
      <c r="D105" s="8"/>
      <c r="E105" s="8"/>
      <c r="F105" s="8"/>
      <c r="G105" s="6"/>
      <c r="H105" s="6"/>
      <c r="I105" s="6"/>
      <c r="J105" s="6"/>
      <c r="K105" s="6"/>
      <c r="L105" s="6"/>
      <c r="M105" s="6"/>
      <c r="N105" s="6"/>
      <c r="O105" s="8"/>
      <c r="P105" s="8"/>
      <c r="Q105" s="8"/>
      <c r="R105" s="8"/>
      <c r="S105" s="8"/>
    </row>
    <row r="106" spans="1:19" x14ac:dyDescent="0.25">
      <c r="A106" s="8"/>
      <c r="B106" s="8"/>
      <c r="C106" s="8"/>
      <c r="D106" s="8"/>
      <c r="E106" s="8"/>
      <c r="F106" s="8"/>
      <c r="G106" s="6"/>
      <c r="H106" s="6"/>
      <c r="I106" s="6"/>
      <c r="J106" s="6"/>
      <c r="K106" s="6"/>
      <c r="L106" s="6"/>
      <c r="M106" s="6"/>
      <c r="N106" s="6"/>
      <c r="O106" s="8"/>
      <c r="P106" s="8"/>
      <c r="Q106" s="8"/>
      <c r="R106" s="8"/>
      <c r="S106" s="8"/>
    </row>
    <row r="107" spans="1:19" x14ac:dyDescent="0.25">
      <c r="A107" s="8"/>
      <c r="B107" s="8"/>
      <c r="C107" s="8"/>
      <c r="D107" s="8"/>
      <c r="E107" s="8"/>
      <c r="F107" s="8"/>
      <c r="G107" s="6"/>
      <c r="H107" s="6"/>
      <c r="I107" s="6"/>
      <c r="J107" s="6"/>
      <c r="K107" s="6"/>
      <c r="L107" s="6"/>
      <c r="M107" s="6"/>
      <c r="N107" s="6"/>
      <c r="O107" s="8"/>
      <c r="P107" s="8"/>
      <c r="Q107" s="8"/>
      <c r="R107" s="8"/>
      <c r="S107" s="8"/>
    </row>
    <row r="108" spans="1:19" x14ac:dyDescent="0.25">
      <c r="A108" s="8"/>
      <c r="B108" s="8"/>
      <c r="C108" s="8"/>
      <c r="D108" s="8"/>
      <c r="E108" s="8"/>
      <c r="F108" s="8"/>
      <c r="G108" s="6"/>
      <c r="H108" s="6"/>
      <c r="I108" s="6"/>
      <c r="J108" s="6"/>
      <c r="K108" s="6"/>
      <c r="L108" s="6"/>
      <c r="M108" s="6"/>
      <c r="N108" s="6"/>
      <c r="O108" s="8"/>
      <c r="P108" s="8"/>
      <c r="Q108" s="8"/>
      <c r="R108" s="8"/>
      <c r="S108" s="8"/>
    </row>
    <row r="109" spans="1:19" x14ac:dyDescent="0.25">
      <c r="A109" s="8"/>
      <c r="B109" s="8"/>
      <c r="C109" s="8"/>
      <c r="D109" s="8"/>
      <c r="E109" s="8"/>
      <c r="F109" s="8"/>
      <c r="G109" s="6"/>
      <c r="H109" s="6"/>
      <c r="I109" s="6"/>
      <c r="J109" s="6"/>
      <c r="K109" s="6"/>
      <c r="L109" s="6"/>
      <c r="M109" s="6"/>
      <c r="N109" s="6"/>
      <c r="O109" s="8"/>
      <c r="P109" s="8"/>
      <c r="Q109" s="8"/>
      <c r="R109" s="8"/>
      <c r="S109" s="8"/>
    </row>
    <row r="110" spans="1:19" x14ac:dyDescent="0.25">
      <c r="A110" s="8"/>
      <c r="B110" s="8"/>
      <c r="C110" s="8"/>
      <c r="D110" s="8"/>
      <c r="E110" s="8"/>
      <c r="F110" s="8"/>
      <c r="G110" s="6"/>
      <c r="H110" s="6"/>
      <c r="I110" s="6"/>
      <c r="J110" s="6"/>
      <c r="K110" s="6"/>
      <c r="L110" s="6"/>
      <c r="M110" s="6"/>
      <c r="N110" s="6"/>
      <c r="O110" s="8"/>
      <c r="P110" s="8"/>
      <c r="Q110" s="8"/>
      <c r="R110" s="8"/>
      <c r="S110" s="8"/>
    </row>
    <row r="111" spans="1:19" x14ac:dyDescent="0.25">
      <c r="A111" s="8"/>
      <c r="B111" s="8"/>
      <c r="C111" s="8"/>
      <c r="D111" s="8"/>
      <c r="E111" s="8"/>
      <c r="F111" s="8"/>
      <c r="G111" s="6"/>
      <c r="H111" s="6"/>
      <c r="I111" s="6"/>
      <c r="J111" s="6"/>
      <c r="K111" s="6"/>
      <c r="L111" s="6"/>
      <c r="M111" s="6"/>
      <c r="N111" s="6"/>
      <c r="O111" s="8"/>
      <c r="P111" s="8"/>
      <c r="Q111" s="8"/>
      <c r="R111" s="8"/>
      <c r="S111" s="8"/>
    </row>
    <row r="112" spans="1:19" x14ac:dyDescent="0.25">
      <c r="A112" s="8"/>
      <c r="B112" s="8"/>
      <c r="C112" s="8"/>
      <c r="D112" s="8"/>
      <c r="E112" s="8"/>
      <c r="F112" s="8"/>
      <c r="G112" s="6"/>
      <c r="H112" s="6"/>
      <c r="I112" s="6"/>
      <c r="J112" s="6"/>
      <c r="K112" s="6"/>
      <c r="L112" s="6"/>
      <c r="M112" s="6"/>
      <c r="N112" s="6"/>
      <c r="O112" s="8"/>
      <c r="P112" s="8"/>
      <c r="Q112" s="8"/>
      <c r="R112" s="8"/>
      <c r="S112" s="8"/>
    </row>
    <row r="113" spans="1:19" x14ac:dyDescent="0.25">
      <c r="A113" s="8"/>
      <c r="B113" s="8"/>
      <c r="C113" s="8"/>
      <c r="D113" s="8"/>
      <c r="E113" s="8"/>
      <c r="F113" s="8"/>
      <c r="G113" s="6"/>
      <c r="H113" s="6"/>
      <c r="I113" s="6"/>
      <c r="J113" s="6"/>
      <c r="K113" s="6"/>
      <c r="L113" s="6"/>
      <c r="M113" s="6"/>
      <c r="N113" s="6"/>
      <c r="O113" s="8"/>
      <c r="P113" s="8"/>
      <c r="Q113" s="8"/>
      <c r="R113" s="8"/>
      <c r="S113" s="8"/>
    </row>
    <row r="114" spans="1:19" x14ac:dyDescent="0.25">
      <c r="A114" s="8"/>
      <c r="B114" s="8"/>
      <c r="C114" s="8"/>
      <c r="D114" s="8"/>
      <c r="E114" s="8"/>
      <c r="F114" s="8"/>
      <c r="G114" s="6"/>
      <c r="H114" s="6"/>
      <c r="I114" s="6"/>
      <c r="J114" s="6"/>
      <c r="K114" s="6"/>
      <c r="L114" s="6"/>
      <c r="M114" s="6"/>
      <c r="N114" s="6"/>
      <c r="O114" s="8"/>
      <c r="P114" s="8"/>
      <c r="Q114" s="8"/>
      <c r="R114" s="8"/>
      <c r="S114" s="8"/>
    </row>
    <row r="115" spans="1:19" x14ac:dyDescent="0.25">
      <c r="A115" s="8"/>
      <c r="B115" s="8"/>
      <c r="C115" s="8"/>
      <c r="D115" s="8"/>
      <c r="E115" s="8"/>
      <c r="F115" s="8"/>
      <c r="G115" s="6"/>
      <c r="H115" s="6"/>
      <c r="I115" s="6"/>
      <c r="J115" s="6"/>
      <c r="K115" s="6"/>
      <c r="L115" s="6"/>
      <c r="M115" s="6"/>
      <c r="N115" s="6"/>
      <c r="O115" s="8"/>
      <c r="P115" s="8"/>
      <c r="Q115" s="8"/>
      <c r="R115" s="8"/>
      <c r="S115" s="8"/>
    </row>
    <row r="116" spans="1:19" x14ac:dyDescent="0.25">
      <c r="A116" s="8"/>
      <c r="B116" s="8"/>
      <c r="C116" s="8"/>
      <c r="D116" s="8"/>
      <c r="E116" s="8"/>
      <c r="F116" s="8"/>
      <c r="G116" s="6"/>
      <c r="H116" s="6"/>
      <c r="I116" s="6"/>
      <c r="J116" s="6"/>
      <c r="K116" s="6"/>
      <c r="L116" s="6"/>
      <c r="M116" s="6"/>
      <c r="N116" s="6"/>
      <c r="O116" s="8"/>
      <c r="P116" s="8"/>
      <c r="Q116" s="8"/>
      <c r="R116" s="8"/>
      <c r="S116" s="8"/>
    </row>
    <row r="117" spans="1:19" x14ac:dyDescent="0.25">
      <c r="A117" s="8"/>
      <c r="B117" s="8"/>
      <c r="C117" s="8"/>
      <c r="D117" s="8"/>
      <c r="E117" s="8"/>
      <c r="F117" s="8"/>
      <c r="G117" s="6"/>
      <c r="H117" s="6"/>
      <c r="I117" s="6"/>
      <c r="J117" s="6"/>
      <c r="K117" s="6"/>
      <c r="L117" s="6"/>
      <c r="M117" s="6"/>
      <c r="N117" s="6"/>
      <c r="O117" s="8"/>
      <c r="P117" s="8"/>
      <c r="Q117" s="8"/>
      <c r="R117" s="8"/>
      <c r="S117" s="8"/>
    </row>
    <row r="118" spans="1:19" x14ac:dyDescent="0.25">
      <c r="A118" s="8"/>
      <c r="B118" s="8"/>
      <c r="C118" s="8"/>
      <c r="D118" s="8"/>
      <c r="E118" s="8"/>
      <c r="F118" s="8"/>
      <c r="G118" s="6"/>
      <c r="H118" s="6"/>
      <c r="I118" s="6"/>
      <c r="J118" s="6"/>
      <c r="K118" s="6"/>
      <c r="L118" s="6"/>
      <c r="M118" s="6"/>
      <c r="N118" s="6"/>
      <c r="O118" s="8"/>
      <c r="P118" s="8"/>
      <c r="Q118" s="8"/>
      <c r="R118" s="8"/>
      <c r="S118" s="8"/>
    </row>
    <row r="119" spans="1:19" x14ac:dyDescent="0.25">
      <c r="A119" s="8"/>
      <c r="B119" s="8"/>
      <c r="C119" s="8"/>
      <c r="D119" s="8"/>
      <c r="E119" s="8"/>
      <c r="F119" s="8"/>
      <c r="G119" s="6"/>
      <c r="H119" s="6"/>
      <c r="I119" s="6"/>
      <c r="J119" s="6"/>
      <c r="K119" s="6"/>
      <c r="L119" s="6"/>
      <c r="M119" s="6"/>
      <c r="N119" s="6"/>
      <c r="O119" s="8"/>
      <c r="P119" s="8"/>
      <c r="Q119" s="8"/>
      <c r="R119" s="8"/>
      <c r="S119" s="8"/>
    </row>
    <row r="120" spans="1:19" x14ac:dyDescent="0.25">
      <c r="A120" s="8"/>
      <c r="B120" s="8"/>
      <c r="C120" s="8"/>
      <c r="D120" s="8"/>
      <c r="E120" s="8"/>
      <c r="F120" s="8"/>
      <c r="G120" s="6"/>
      <c r="H120" s="6"/>
      <c r="I120" s="6"/>
      <c r="J120" s="6"/>
      <c r="K120" s="6"/>
      <c r="L120" s="6"/>
      <c r="M120" s="6"/>
      <c r="N120" s="6"/>
      <c r="O120" s="8"/>
      <c r="P120" s="8"/>
      <c r="Q120" s="8"/>
      <c r="R120" s="8"/>
      <c r="S120" s="8"/>
    </row>
    <row r="121" spans="1:19" x14ac:dyDescent="0.25">
      <c r="A121" s="8"/>
      <c r="B121" s="8"/>
      <c r="C121" s="8"/>
      <c r="D121" s="8"/>
      <c r="E121" s="8"/>
      <c r="F121" s="8"/>
      <c r="G121" s="6"/>
      <c r="H121" s="6"/>
      <c r="I121" s="6"/>
      <c r="J121" s="6"/>
      <c r="K121" s="6"/>
      <c r="L121" s="6"/>
      <c r="M121" s="6"/>
      <c r="N121" s="6"/>
      <c r="O121" s="8"/>
      <c r="P121" s="8"/>
      <c r="Q121" s="8"/>
      <c r="R121" s="8"/>
      <c r="S121" s="8"/>
    </row>
    <row r="122" spans="1:19" x14ac:dyDescent="0.25">
      <c r="A122" s="8"/>
      <c r="B122" s="8"/>
      <c r="C122" s="8"/>
      <c r="D122" s="8"/>
      <c r="E122" s="8"/>
      <c r="F122" s="8"/>
      <c r="G122" s="6"/>
      <c r="H122" s="6"/>
      <c r="I122" s="6"/>
      <c r="J122" s="6"/>
      <c r="K122" s="6"/>
      <c r="L122" s="6"/>
      <c r="M122" s="6"/>
      <c r="N122" s="6"/>
      <c r="O122" s="8"/>
      <c r="P122" s="8"/>
      <c r="Q122" s="8"/>
      <c r="R122" s="8"/>
      <c r="S122" s="8"/>
    </row>
    <row r="123" spans="1:19" x14ac:dyDescent="0.25">
      <c r="A123" s="8"/>
      <c r="B123" s="8"/>
      <c r="C123" s="8"/>
      <c r="D123" s="8"/>
      <c r="E123" s="8"/>
      <c r="F123" s="8"/>
      <c r="G123" s="6"/>
      <c r="H123" s="6"/>
      <c r="I123" s="6"/>
      <c r="J123" s="6"/>
      <c r="K123" s="6"/>
      <c r="L123" s="6"/>
      <c r="M123" s="6"/>
      <c r="N123" s="6"/>
      <c r="O123" s="8"/>
      <c r="P123" s="8"/>
      <c r="Q123" s="8"/>
      <c r="R123" s="8"/>
      <c r="S123" s="8"/>
    </row>
    <row r="124" spans="1:19" x14ac:dyDescent="0.25">
      <c r="A124" s="8"/>
      <c r="B124" s="8"/>
      <c r="C124" s="8"/>
      <c r="D124" s="8"/>
      <c r="E124" s="8"/>
      <c r="F124" s="8"/>
      <c r="G124" s="6"/>
      <c r="H124" s="6"/>
      <c r="I124" s="6"/>
      <c r="J124" s="6"/>
      <c r="K124" s="6"/>
      <c r="L124" s="6"/>
      <c r="M124" s="6"/>
      <c r="N124" s="6"/>
      <c r="O124" s="8"/>
      <c r="P124" s="8"/>
      <c r="Q124" s="8"/>
      <c r="R124" s="8"/>
      <c r="S124" s="8"/>
    </row>
    <row r="125" spans="1:19" x14ac:dyDescent="0.25">
      <c r="A125" s="8"/>
      <c r="B125" s="8"/>
      <c r="C125" s="8"/>
      <c r="D125" s="8"/>
      <c r="E125" s="8"/>
      <c r="F125" s="8"/>
      <c r="G125" s="6"/>
      <c r="H125" s="6"/>
      <c r="I125" s="6"/>
      <c r="J125" s="6"/>
      <c r="K125" s="6"/>
      <c r="L125" s="6"/>
      <c r="M125" s="6"/>
      <c r="N125" s="6"/>
      <c r="O125" s="8"/>
      <c r="P125" s="8"/>
      <c r="Q125" s="8"/>
      <c r="R125" s="8"/>
      <c r="S125" s="8"/>
    </row>
    <row r="126" spans="1:19" x14ac:dyDescent="0.25">
      <c r="A126" s="8"/>
      <c r="B126" s="8"/>
      <c r="C126" s="8"/>
      <c r="D126" s="8"/>
      <c r="E126" s="8"/>
      <c r="F126" s="8"/>
      <c r="G126" s="6"/>
      <c r="H126" s="6"/>
      <c r="I126" s="6"/>
      <c r="J126" s="6"/>
      <c r="K126" s="6"/>
      <c r="L126" s="6"/>
      <c r="M126" s="6"/>
      <c r="N126" s="6"/>
      <c r="O126" s="8"/>
      <c r="P126" s="8"/>
      <c r="Q126" s="8"/>
      <c r="R126" s="8"/>
      <c r="S126" s="8"/>
    </row>
  </sheetData>
  <sheetProtection algorithmName="SHA-512" hashValue="F7jDBDZ/B0CVFCJKLXA/nffnGqSbniFEnuVWAm0ZEXFAuoaL1ham/5TrWdFH6q5T/DG4zvkcOicaRQmoGhNfmA==" saltValue="kk6iRb9BcUha8y6D9Vt43Q==" spinCount="100000" sheet="1" insertRows="0" deleteRows="0" selectLockedCells="1" sort="0" autoFilter="0"/>
  <mergeCells count="89">
    <mergeCell ref="A98:S99"/>
    <mergeCell ref="E95:I95"/>
    <mergeCell ref="B95:C95"/>
    <mergeCell ref="K95:L95"/>
    <mergeCell ref="K80:L80"/>
    <mergeCell ref="K82:L82"/>
    <mergeCell ref="K83:L83"/>
    <mergeCell ref="K85:L85"/>
    <mergeCell ref="K86:L86"/>
    <mergeCell ref="K88:L88"/>
    <mergeCell ref="K89:L89"/>
    <mergeCell ref="K91:L91"/>
    <mergeCell ref="K92:L92"/>
    <mergeCell ref="K94:L94"/>
    <mergeCell ref="B94:C94"/>
    <mergeCell ref="B83:C83"/>
    <mergeCell ref="B85:C85"/>
    <mergeCell ref="A2:S2"/>
    <mergeCell ref="A3:S3"/>
    <mergeCell ref="A4:S4"/>
    <mergeCell ref="A6:S6"/>
    <mergeCell ref="A7:S7"/>
    <mergeCell ref="Q64:R64"/>
    <mergeCell ref="Q65:R65"/>
    <mergeCell ref="Q66:R66"/>
    <mergeCell ref="Q67:R67"/>
    <mergeCell ref="K79:L79"/>
    <mergeCell ref="C72:H72"/>
    <mergeCell ref="C71:H71"/>
    <mergeCell ref="B82:C82"/>
    <mergeCell ref="C70:H70"/>
    <mergeCell ref="L64:O64"/>
    <mergeCell ref="E89:I89"/>
    <mergeCell ref="E92:I92"/>
    <mergeCell ref="E83:I83"/>
    <mergeCell ref="E86:I86"/>
    <mergeCell ref="C73:H73"/>
    <mergeCell ref="E77:I77"/>
    <mergeCell ref="E80:I80"/>
    <mergeCell ref="B77:C77"/>
    <mergeCell ref="B76:C76"/>
    <mergeCell ref="B89:C89"/>
    <mergeCell ref="B91:C91"/>
    <mergeCell ref="B92:C92"/>
    <mergeCell ref="B80:C80"/>
    <mergeCell ref="B88:C88"/>
    <mergeCell ref="B86:C86"/>
    <mergeCell ref="B79:C79"/>
    <mergeCell ref="I64:J64"/>
    <mergeCell ref="D64:H64"/>
    <mergeCell ref="I66:J66"/>
    <mergeCell ref="I67:J67"/>
    <mergeCell ref="I65:J65"/>
    <mergeCell ref="D65:H65"/>
    <mergeCell ref="D66:H66"/>
    <mergeCell ref="D67:H67"/>
    <mergeCell ref="K77:L77"/>
    <mergeCell ref="N73:R73"/>
    <mergeCell ref="N70:R70"/>
    <mergeCell ref="P71:R71"/>
    <mergeCell ref="K76:L76"/>
    <mergeCell ref="N75:S76"/>
    <mergeCell ref="L65:P65"/>
    <mergeCell ref="L67:P67"/>
    <mergeCell ref="L66:P66"/>
    <mergeCell ref="C74:H74"/>
    <mergeCell ref="P9:R9"/>
    <mergeCell ref="P10:R10"/>
    <mergeCell ref="M12:S12"/>
    <mergeCell ref="H10:M10"/>
    <mergeCell ref="H11:M11"/>
    <mergeCell ref="H9:N9"/>
    <mergeCell ref="D63:K63"/>
    <mergeCell ref="M13:S13"/>
    <mergeCell ref="M14:S14"/>
    <mergeCell ref="M15:S15"/>
    <mergeCell ref="M16:S16"/>
    <mergeCell ref="O62:R62"/>
    <mergeCell ref="L63:S63"/>
    <mergeCell ref="A22:S22"/>
    <mergeCell ref="C11:F12"/>
    <mergeCell ref="C13:F13"/>
    <mergeCell ref="C14:F14"/>
    <mergeCell ref="C15:F15"/>
    <mergeCell ref="C16:F16"/>
    <mergeCell ref="A20:C20"/>
    <mergeCell ref="A19:S19"/>
    <mergeCell ref="A23:S24"/>
    <mergeCell ref="O11:S11"/>
  </mergeCells>
  <conditionalFormatting sqref="C70:I70">
    <cfRule type="expression" dxfId="54" priority="33">
      <formula>$I$70&gt;0</formula>
    </cfRule>
  </conditionalFormatting>
  <conditionalFormatting sqref="H10:M10">
    <cfRule type="cellIs" dxfId="53" priority="28" operator="equal">
      <formula>"             MUST SELECT 'YES' OR 'NO' ABOVE"</formula>
    </cfRule>
    <cfRule type="cellIs" dxfId="52" priority="29" operator="equal">
      <formula>"     Punch list to achieve Substantial Completion"</formula>
    </cfRule>
  </conditionalFormatting>
  <conditionalFormatting sqref="B26:B61">
    <cfRule type="expression" dxfId="51" priority="14">
      <formula>AND(B26="",S26&gt;0)+AND(B26="",S26&lt;0)</formula>
    </cfRule>
    <cfRule type="expression" dxfId="50" priority="23">
      <formula>AND($A$6="Substantial Completion Punch List",B26&lt;&gt;"Substantial Completion Punch List Item")</formula>
    </cfRule>
    <cfRule type="expression" dxfId="49" priority="26">
      <formula>AND($A$6="Final Completion Punch List",B26="Substantial Completion Punch List Item")</formula>
    </cfRule>
  </conditionalFormatting>
  <conditionalFormatting sqref="I73 B73">
    <cfRule type="expression" dxfId="48" priority="42">
      <formula>$I$73&gt;0</formula>
    </cfRule>
  </conditionalFormatting>
  <conditionalFormatting sqref="N11:S11">
    <cfRule type="expression" dxfId="47" priority="19">
      <formula>$N$11&gt;0</formula>
    </cfRule>
  </conditionalFormatting>
  <conditionalFormatting sqref="N10">
    <cfRule type="expression" dxfId="46" priority="18">
      <formula>$N$11&gt;0</formula>
    </cfRule>
    <cfRule type="containsErrors" dxfId="45" priority="43">
      <formula>ISERROR(N10)</formula>
    </cfRule>
  </conditionalFormatting>
  <conditionalFormatting sqref="B76:L95">
    <cfRule type="expression" dxfId="44" priority="5">
      <formula>AND($B$26="N/A - All work completed at SC. No outstanding items to note on Final Completion Punch List.",$S$62&lt;&gt;0)</formula>
    </cfRule>
    <cfRule type="expression" dxfId="43" priority="17">
      <formula>SUM($I$70:$I$74)&gt;0</formula>
    </cfRule>
  </conditionalFormatting>
  <conditionalFormatting sqref="A23">
    <cfRule type="expression" dxfId="42" priority="15">
      <formula>SUM($I$70:$I$73)&gt;0</formula>
    </cfRule>
  </conditionalFormatting>
  <conditionalFormatting sqref="S26:S61">
    <cfRule type="expression" dxfId="41" priority="7">
      <formula>AND(B26="N/A - All work completed at SC. No outstanding items to note on Final Completion Punch List.",S26&lt;&gt;0)</formula>
    </cfRule>
    <cfRule type="expression" dxfId="40" priority="13">
      <formula>AND(B26&lt;&gt;"Substantial Completion Punch List Item",B26&lt;&gt;"",S26="")</formula>
    </cfRule>
  </conditionalFormatting>
  <conditionalFormatting sqref="C74:I74">
    <cfRule type="expression" dxfId="39" priority="10">
      <formula>$O$10="Incomplete"</formula>
    </cfRule>
  </conditionalFormatting>
  <conditionalFormatting sqref="C73:H73">
    <cfRule type="expression" dxfId="38" priority="9">
      <formula>$I$73&lt;&gt;0</formula>
    </cfRule>
  </conditionalFormatting>
  <conditionalFormatting sqref="N75:S76">
    <cfRule type="expression" dxfId="37" priority="6">
      <formula>AND($B$26="N/A - All work completed at SC. No outstanding items to note on Final Completion Punch List.",$S$62&lt;&gt;0)</formula>
    </cfRule>
  </conditionalFormatting>
  <conditionalFormatting sqref="A23:S24">
    <cfRule type="expression" dxfId="36" priority="4">
      <formula>AND($B$26="N/A - All work completed at SC. No outstanding items to note on Final Completion Punch List.",$S$62&lt;&gt;0)</formula>
    </cfRule>
  </conditionalFormatting>
  <conditionalFormatting sqref="S73">
    <cfRule type="cellIs" dxfId="35" priority="45" operator="notEqual">
      <formula>#REF!</formula>
    </cfRule>
  </conditionalFormatting>
  <conditionalFormatting sqref="C9:C10 C11:F16 A20 M12:S16 O9 S9 B76 B79 B82 B85 B88 B91 B94">
    <cfRule type="notContainsBlanks" dxfId="34" priority="2">
      <formula>LEN(TRIM(A9))&gt;0</formula>
    </cfRule>
  </conditionalFormatting>
  <conditionalFormatting sqref="C15:F15">
    <cfRule type="expression" dxfId="33" priority="1">
      <formula>$C$14&gt;0</formula>
    </cfRule>
  </conditionalFormatting>
  <dataValidations count="1">
    <dataValidation type="custom" allowBlank="1" showInputMessage="1" showErrorMessage="1" errorTitle="Restricted Cell" error="Cell contains a formula and cannot be modified." sqref="A26:A61">
      <formula1>""</formula1>
    </dataValidation>
  </dataValidations>
  <printOptions horizontalCentered="1"/>
  <pageMargins left="0.25" right="0.25" top="0.75" bottom="0.75" header="0.3" footer="0.3"/>
  <pageSetup paperSize="3" scale="71" fitToHeight="0" orientation="landscape" cellComments="asDisplayed" r:id="rId1"/>
  <headerFooter>
    <oddFooter>&amp;LForm CC-0010&amp;CPage &amp;P of &amp;N&amp;R&amp;K000000Revised 1/17/2020</oddFooter>
  </headerFooter>
  <drawing r:id="rId2"/>
  <legacy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12" id="{50FB06C0-A733-4695-A5C5-3BD1AA6F77ED}">
            <xm:f>AND(B26=List!$A$14,P26="")</xm:f>
            <x14:dxf>
              <fill>
                <patternFill>
                  <bgColor rgb="FFFF0000"/>
                </patternFill>
              </fill>
            </x14:dxf>
          </x14:cfRule>
          <xm:sqref>P26:P61</xm:sqref>
        </x14:conditionalFormatting>
        <x14:conditionalFormatting xmlns:xm="http://schemas.microsoft.com/office/excel/2006/main">
          <x14:cfRule type="expression" priority="3" id="{7AF64257-5203-4472-8A7E-34A3C0F3D85F}">
            <xm:f>AND(B26=List!$A$14,P26="")</xm:f>
            <x14:dxf>
              <font>
                <b/>
                <i val="0"/>
                <color rgb="FFFF0000"/>
              </font>
            </x14:dxf>
          </x14:cfRule>
          <xm:sqref>A23:S24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List!$B$1:$B$2</xm:f>
          </x14:formula1>
          <xm:sqref>J68:J69 M68:M69 M26:M62 J26:J62</xm:sqref>
        </x14:dataValidation>
        <x14:dataValidation type="list" allowBlank="1" showInputMessage="1" showErrorMessage="1">
          <x14:formula1>
            <xm:f>List!$D$1:$D$9</xm:f>
          </x14:formula1>
          <xm:sqref>C10:D10</xm:sqref>
        </x14:dataValidation>
        <x14:dataValidation type="list" allowBlank="1" showInputMessage="1" showErrorMessage="1">
          <x14:formula1>
            <xm:f>List!$E$1:$E$2</xm:f>
          </x14:formula1>
          <xm:sqref>O9</xm:sqref>
        </x14:dataValidation>
        <x14:dataValidation type="list" allowBlank="1" showInputMessage="1" showErrorMessage="1">
          <x14:formula1>
            <xm:f>IF($A$6="Final Completion Punch List",List!$A$1:$A$14,List!$F$1)</xm:f>
          </x14:formula1>
          <xm:sqref>B26:B61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8"/>
  <sheetViews>
    <sheetView zoomScale="90" zoomScaleNormal="90" zoomScaleSheetLayoutView="55" zoomScalePageLayoutView="75" workbookViewId="0">
      <selection activeCell="E26" sqref="E26:K26"/>
    </sheetView>
  </sheetViews>
  <sheetFormatPr defaultColWidth="9.28515625" defaultRowHeight="15" x14ac:dyDescent="0.25"/>
  <cols>
    <col min="1" max="1" width="5.7109375" style="2" customWidth="1"/>
    <col min="2" max="2" width="25.28515625" style="2" customWidth="1"/>
    <col min="3" max="3" width="49.7109375" style="2" customWidth="1"/>
    <col min="4" max="4" width="21.7109375" style="2" customWidth="1"/>
    <col min="5" max="5" width="10.42578125" style="2" customWidth="1"/>
    <col min="6" max="6" width="16.7109375" style="2" customWidth="1"/>
    <col min="7" max="7" width="10.5703125" style="3" customWidth="1"/>
    <col min="8" max="8" width="20.7109375" style="3" customWidth="1"/>
    <col min="9" max="9" width="10" style="3" customWidth="1"/>
    <col min="10" max="10" width="5.7109375" style="3" customWidth="1"/>
    <col min="11" max="11" width="17.28515625" style="3" customWidth="1"/>
    <col min="12" max="12" width="10.7109375" style="3" customWidth="1"/>
    <col min="13" max="13" width="5.7109375" style="3" customWidth="1"/>
    <col min="14" max="14" width="24.7109375" style="3" customWidth="1"/>
    <col min="15" max="15" width="19" style="2" customWidth="1"/>
    <col min="16" max="16" width="10.7109375" style="2" customWidth="1"/>
    <col min="17" max="17" width="8.7109375" style="2" customWidth="1"/>
    <col min="18" max="18" width="6.28515625" style="2" customWidth="1"/>
    <col min="19" max="19" width="14.85546875" style="2" customWidth="1"/>
    <col min="20" max="20" width="11.7109375" style="2" customWidth="1"/>
    <col min="21" max="16384" width="9.28515625" style="2"/>
  </cols>
  <sheetData>
    <row r="1" spans="1:19" ht="10.5" customHeight="1" x14ac:dyDescent="0.25"/>
    <row r="2" spans="1:19" ht="18" x14ac:dyDescent="0.25">
      <c r="A2" s="197" t="s">
        <v>13</v>
      </c>
      <c r="B2" s="197"/>
      <c r="C2" s="197"/>
      <c r="D2" s="197"/>
      <c r="E2" s="197"/>
      <c r="F2" s="197"/>
      <c r="G2" s="197"/>
      <c r="H2" s="197"/>
      <c r="I2" s="197"/>
      <c r="J2" s="197"/>
      <c r="K2" s="197"/>
      <c r="L2" s="197"/>
      <c r="M2" s="197"/>
      <c r="N2" s="197"/>
      <c r="O2" s="197"/>
      <c r="P2" s="197"/>
      <c r="Q2" s="197"/>
      <c r="R2" s="197"/>
      <c r="S2" s="197"/>
    </row>
    <row r="3" spans="1:19" x14ac:dyDescent="0.25">
      <c r="A3" s="198" t="s">
        <v>14</v>
      </c>
      <c r="B3" s="198"/>
      <c r="C3" s="198"/>
      <c r="D3" s="198"/>
      <c r="E3" s="198"/>
      <c r="F3" s="198"/>
      <c r="G3" s="198"/>
      <c r="H3" s="198"/>
      <c r="I3" s="198"/>
      <c r="J3" s="198"/>
      <c r="K3" s="198"/>
      <c r="L3" s="198"/>
      <c r="M3" s="198"/>
      <c r="N3" s="198"/>
      <c r="O3" s="198"/>
      <c r="P3" s="198"/>
      <c r="Q3" s="198"/>
      <c r="R3" s="198"/>
      <c r="S3" s="198"/>
    </row>
    <row r="4" spans="1:19" x14ac:dyDescent="0.25">
      <c r="A4" s="198" t="s">
        <v>15</v>
      </c>
      <c r="B4" s="198"/>
      <c r="C4" s="198"/>
      <c r="D4" s="198"/>
      <c r="E4" s="198"/>
      <c r="F4" s="198"/>
      <c r="G4" s="198"/>
      <c r="H4" s="198"/>
      <c r="I4" s="198"/>
      <c r="J4" s="198"/>
      <c r="K4" s="198"/>
      <c r="L4" s="198"/>
      <c r="M4" s="198"/>
      <c r="N4" s="198"/>
      <c r="O4" s="198"/>
      <c r="P4" s="198"/>
      <c r="Q4" s="198"/>
      <c r="R4" s="198"/>
      <c r="S4" s="198"/>
    </row>
    <row r="6" spans="1:19" ht="27.75" x14ac:dyDescent="0.25">
      <c r="A6" s="199" t="str">
        <f>IF(O9="","Punch List",IF(O9="No","Substantial Completion Punch List","Final Completion Punch List"))</f>
        <v>Punch List</v>
      </c>
      <c r="B6" s="199"/>
      <c r="C6" s="199"/>
      <c r="D6" s="199"/>
      <c r="E6" s="199"/>
      <c r="F6" s="199"/>
      <c r="G6" s="199"/>
      <c r="H6" s="199"/>
      <c r="I6" s="199"/>
      <c r="J6" s="199"/>
      <c r="K6" s="199"/>
      <c r="L6" s="199"/>
      <c r="M6" s="199"/>
      <c r="N6" s="199"/>
      <c r="O6" s="199"/>
      <c r="P6" s="199"/>
      <c r="Q6" s="199"/>
      <c r="R6" s="199"/>
      <c r="S6" s="199"/>
    </row>
    <row r="7" spans="1:19" ht="20.25" x14ac:dyDescent="0.25">
      <c r="A7" s="197" t="s">
        <v>19</v>
      </c>
      <c r="B7" s="197"/>
      <c r="C7" s="200"/>
      <c r="D7" s="200"/>
      <c r="E7" s="200"/>
      <c r="F7" s="200"/>
      <c r="G7" s="200"/>
      <c r="H7" s="200"/>
      <c r="I7" s="200"/>
      <c r="J7" s="200"/>
      <c r="K7" s="200"/>
      <c r="L7" s="200"/>
      <c r="M7" s="200"/>
      <c r="N7" s="200"/>
      <c r="O7" s="200"/>
      <c r="P7" s="200"/>
      <c r="Q7" s="200"/>
      <c r="R7" s="200"/>
      <c r="S7" s="200"/>
    </row>
    <row r="8" spans="1:19" x14ac:dyDescent="0.25">
      <c r="G8" s="6"/>
      <c r="H8" s="6"/>
      <c r="I8" s="6"/>
      <c r="J8" s="6"/>
      <c r="K8" s="6"/>
      <c r="L8" s="6"/>
      <c r="M8" s="6"/>
      <c r="N8" s="6"/>
    </row>
    <row r="9" spans="1:19" ht="15.75" customHeight="1" x14ac:dyDescent="0.25">
      <c r="A9" s="147" t="s">
        <v>2</v>
      </c>
      <c r="B9" s="147"/>
      <c r="C9" s="148" t="str">
        <f>IF('Punch List'!C9="","",'Punch List'!C9)</f>
        <v/>
      </c>
      <c r="D9" s="92"/>
      <c r="E9" s="20"/>
      <c r="F9" s="147"/>
      <c r="G9" s="147"/>
      <c r="H9" s="174" t="s">
        <v>102</v>
      </c>
      <c r="I9" s="174"/>
      <c r="J9" s="174"/>
      <c r="K9" s="174"/>
      <c r="L9" s="174"/>
      <c r="M9" s="174"/>
      <c r="N9" s="174"/>
      <c r="O9" s="151" t="str">
        <f>IF('Punch List'!O9="","",'Punch List'!O9)</f>
        <v/>
      </c>
      <c r="P9" s="170" t="s">
        <v>90</v>
      </c>
      <c r="Q9" s="170"/>
      <c r="R9" s="170"/>
      <c r="S9" s="150" t="str">
        <f>IF('Punch List'!S9="","",'Punch List'!S9)</f>
        <v/>
      </c>
    </row>
    <row r="10" spans="1:19" ht="15.75" customHeight="1" x14ac:dyDescent="0.25">
      <c r="A10" s="147" t="s">
        <v>3</v>
      </c>
      <c r="B10" s="147"/>
      <c r="C10" s="149" t="str">
        <f>IF('Punch List'!C10="","",'Punch List'!C10)</f>
        <v/>
      </c>
      <c r="D10" s="5"/>
      <c r="E10" s="20"/>
      <c r="F10" s="147"/>
      <c r="G10" s="147"/>
      <c r="H10" s="172" t="str">
        <f>IF(O9="","             MUST SELECT 'YES' OR 'NO' ABOVE",IF(O9="Yes","PUNCH LIST COMPLETION STATUS (BASED ON $ VALUE):","     Punch list to achieve Substantial Completion"))</f>
        <v xml:space="preserve">             MUST SELECT 'YES' OR 'NO' ABOVE</v>
      </c>
      <c r="I10" s="172"/>
      <c r="J10" s="172"/>
      <c r="K10" s="172"/>
      <c r="L10" s="172"/>
      <c r="M10" s="172"/>
      <c r="N10" s="91" t="str">
        <f>IF('Punch List'!O9="Yes",IF(COUNTA('Punch List'!B26:B61)&gt;0,'Punch List'!S66/-'Punch List'!S65,0),"")</f>
        <v/>
      </c>
      <c r="O10" s="86" t="str">
        <f>IF(AND('Punch List'!O9="Yes",'Punch List'!N11=0,SUM('Punch List'!I70:I74)=0),"Complete",IF('Punch List'!N11&gt;0,"Incomplete",""))</f>
        <v/>
      </c>
      <c r="P10" s="171" t="str">
        <f>IF(D41&gt;0,"(Progress Revision)","")</f>
        <v/>
      </c>
      <c r="Q10" s="171"/>
      <c r="R10" s="171"/>
      <c r="S10" s="88"/>
    </row>
    <row r="11" spans="1:19" ht="15.95" customHeight="1" x14ac:dyDescent="0.25">
      <c r="A11" s="147"/>
      <c r="B11" s="147"/>
      <c r="C11" s="274" t="str">
        <f>IF('Punch List'!C11="","",'Punch List'!C11)</f>
        <v/>
      </c>
      <c r="D11" s="274"/>
      <c r="E11" s="274"/>
      <c r="F11" s="274"/>
      <c r="G11" s="147"/>
      <c r="H11" s="173" t="str">
        <f>IF(O9="Yes","     Punch list to achieve Final Completion","")</f>
        <v/>
      </c>
      <c r="I11" s="173"/>
      <c r="J11" s="173"/>
      <c r="K11" s="173"/>
      <c r="L11" s="173"/>
      <c r="M11" s="173"/>
      <c r="N11" s="133">
        <f>IF(AND('Punch List'!O9="Yes",'Punch List'!S67=0),COUNTIFS('Punch List'!B26:B61,"&lt;&gt;Substantial Completion Punch List Item",'Punch List'!B26:B61,"&lt;&gt;",'Punch List'!S26:S61,0,'Punch List'!P26:P61,""),0)</f>
        <v>0</v>
      </c>
      <c r="O11" s="162" t="s">
        <v>106</v>
      </c>
      <c r="P11" s="162"/>
      <c r="Q11" s="162"/>
      <c r="R11" s="162"/>
      <c r="S11" s="162"/>
    </row>
    <row r="12" spans="1:19" ht="15.75" x14ac:dyDescent="0.25">
      <c r="A12" s="147" t="s">
        <v>4</v>
      </c>
      <c r="B12" s="147"/>
      <c r="C12" s="271"/>
      <c r="D12" s="271"/>
      <c r="E12" s="271"/>
      <c r="F12" s="271"/>
      <c r="G12" s="7"/>
      <c r="H12" s="7" t="s">
        <v>45</v>
      </c>
      <c r="J12" s="5"/>
      <c r="K12" s="5"/>
      <c r="L12" s="5"/>
      <c r="M12" s="271" t="str">
        <f>IF('Punch List'!M12:S12="","",'Punch List'!M12:S12)</f>
        <v/>
      </c>
      <c r="N12" s="271"/>
      <c r="O12" s="271"/>
      <c r="P12" s="271"/>
      <c r="Q12" s="271"/>
      <c r="R12" s="271"/>
      <c r="S12" s="271"/>
    </row>
    <row r="13" spans="1:19" ht="15.75" x14ac:dyDescent="0.25">
      <c r="A13" s="147" t="s">
        <v>57</v>
      </c>
      <c r="B13" s="147"/>
      <c r="C13" s="270" t="str">
        <f>IF('Punch List'!C13="","",'Punch List'!C13)</f>
        <v/>
      </c>
      <c r="D13" s="270"/>
      <c r="E13" s="270"/>
      <c r="F13" s="270"/>
      <c r="G13" s="7"/>
      <c r="H13" s="7" t="s">
        <v>7</v>
      </c>
      <c r="J13" s="5"/>
      <c r="K13" s="5"/>
      <c r="L13" s="5"/>
      <c r="M13" s="271" t="str">
        <f>IF('Punch List'!M13:S13="","",'Punch List'!M13:S13)</f>
        <v/>
      </c>
      <c r="N13" s="271"/>
      <c r="O13" s="271"/>
      <c r="P13" s="271"/>
      <c r="Q13" s="271"/>
      <c r="R13" s="271"/>
      <c r="S13" s="271"/>
    </row>
    <row r="14" spans="1:19" ht="15.75" x14ac:dyDescent="0.25">
      <c r="A14" s="147" t="s">
        <v>5</v>
      </c>
      <c r="B14" s="147"/>
      <c r="C14" s="270" t="str">
        <f>IF('Punch List'!C14="","",'Punch List'!C14)</f>
        <v/>
      </c>
      <c r="D14" s="270"/>
      <c r="E14" s="270"/>
      <c r="F14" s="270"/>
      <c r="G14" s="7"/>
      <c r="H14" s="7" t="s">
        <v>16</v>
      </c>
      <c r="J14" s="5"/>
      <c r="K14" s="5"/>
      <c r="L14" s="5"/>
      <c r="M14" s="271" t="str">
        <f>IF('Punch List'!M14:S14="","",'Punch List'!M14:S14)</f>
        <v/>
      </c>
      <c r="N14" s="271"/>
      <c r="O14" s="271"/>
      <c r="P14" s="271"/>
      <c r="Q14" s="271"/>
      <c r="R14" s="271"/>
      <c r="S14" s="271"/>
    </row>
    <row r="15" spans="1:19" ht="15.75" x14ac:dyDescent="0.25">
      <c r="A15" s="147" t="s">
        <v>58</v>
      </c>
      <c r="B15" s="147"/>
      <c r="C15" s="270" t="str">
        <f>IF('Punch List'!C15="","",'Punch List'!C15)</f>
        <v/>
      </c>
      <c r="D15" s="270"/>
      <c r="E15" s="270"/>
      <c r="F15" s="270"/>
      <c r="G15" s="7"/>
      <c r="H15" s="7" t="s">
        <v>54</v>
      </c>
      <c r="J15" s="5"/>
      <c r="K15" s="5"/>
      <c r="L15" s="5"/>
      <c r="M15" s="271" t="str">
        <f>IF('Punch List'!M15:S15="","",'Punch List'!M15:S15)</f>
        <v/>
      </c>
      <c r="N15" s="271"/>
      <c r="O15" s="271"/>
      <c r="P15" s="271"/>
      <c r="Q15" s="271"/>
      <c r="R15" s="271"/>
      <c r="S15" s="271"/>
    </row>
    <row r="16" spans="1:19" ht="15.75" x14ac:dyDescent="0.25">
      <c r="A16" s="147" t="s">
        <v>6</v>
      </c>
      <c r="B16" s="147"/>
      <c r="C16" s="270" t="str">
        <f>IF('Punch List'!C16="","",'Punch List'!C16)</f>
        <v/>
      </c>
      <c r="D16" s="270"/>
      <c r="E16" s="270"/>
      <c r="F16" s="270"/>
      <c r="G16" s="7"/>
      <c r="H16" s="7" t="s">
        <v>8</v>
      </c>
      <c r="J16" s="5"/>
      <c r="K16" s="5"/>
      <c r="L16" s="5"/>
      <c r="M16" s="271" t="str">
        <f>IF('Punch List'!M16:S16="","",'Punch List'!M16:S16)</f>
        <v/>
      </c>
      <c r="N16" s="271"/>
      <c r="O16" s="271"/>
      <c r="P16" s="271"/>
      <c r="Q16" s="271"/>
      <c r="R16" s="271"/>
      <c r="S16" s="271"/>
    </row>
    <row r="17" spans="1:19" x14ac:dyDescent="0.25">
      <c r="A17" s="2" t="s">
        <v>0</v>
      </c>
    </row>
    <row r="18" spans="1:19" x14ac:dyDescent="0.25">
      <c r="A18" s="2" t="s">
        <v>0</v>
      </c>
    </row>
    <row r="19" spans="1:19" s="117" customFormat="1" ht="15.75" customHeight="1" x14ac:dyDescent="0.25">
      <c r="A19" s="155" t="s">
        <v>103</v>
      </c>
      <c r="B19" s="155"/>
      <c r="C19" s="155"/>
      <c r="D19" s="155"/>
      <c r="E19" s="155"/>
      <c r="F19" s="155"/>
      <c r="G19" s="155"/>
      <c r="H19" s="155"/>
      <c r="I19" s="155"/>
      <c r="J19" s="155"/>
      <c r="K19" s="155"/>
      <c r="L19" s="155"/>
      <c r="M19" s="155"/>
      <c r="N19" s="155"/>
      <c r="O19" s="155"/>
      <c r="P19" s="155"/>
      <c r="Q19" s="155"/>
      <c r="R19" s="155"/>
      <c r="S19" s="155"/>
    </row>
    <row r="20" spans="1:19" s="3" customFormat="1" x14ac:dyDescent="0.25">
      <c r="A20" s="272">
        <f>'Punch List'!A20:C20</f>
        <v>0</v>
      </c>
      <c r="B20" s="273"/>
      <c r="C20" s="273"/>
      <c r="D20" s="6"/>
      <c r="E20" s="6"/>
      <c r="F20" s="6"/>
      <c r="G20" s="6"/>
      <c r="H20" s="6"/>
      <c r="I20" s="114"/>
      <c r="J20" s="114"/>
    </row>
    <row r="21" spans="1:19" s="3" customFormat="1" ht="10.15" customHeight="1" x14ac:dyDescent="0.25">
      <c r="A21" s="22"/>
      <c r="B21" s="6"/>
      <c r="C21" s="6"/>
      <c r="D21" s="6"/>
      <c r="E21" s="6"/>
      <c r="F21" s="6"/>
      <c r="G21" s="6"/>
      <c r="H21" s="6"/>
      <c r="I21" s="115"/>
      <c r="J21" s="33"/>
    </row>
    <row r="22" spans="1:19" ht="15.75" x14ac:dyDescent="0.25">
      <c r="A22" s="155" t="s">
        <v>74</v>
      </c>
      <c r="B22" s="155"/>
      <c r="C22" s="155"/>
      <c r="D22" s="155"/>
      <c r="E22" s="155"/>
      <c r="F22" s="155"/>
      <c r="G22" s="155"/>
      <c r="H22" s="155"/>
      <c r="I22" s="155"/>
      <c r="J22" s="155"/>
      <c r="K22" s="155"/>
      <c r="L22" s="155"/>
      <c r="M22" s="155"/>
      <c r="N22" s="155"/>
      <c r="O22" s="155"/>
      <c r="P22" s="155"/>
      <c r="Q22" s="155"/>
      <c r="R22" s="155"/>
      <c r="S22" s="155"/>
    </row>
    <row r="23" spans="1:19" ht="16.5" thickBot="1" x14ac:dyDescent="0.3">
      <c r="A23" s="10"/>
      <c r="B23" s="8"/>
      <c r="C23" s="8"/>
      <c r="D23" s="8"/>
      <c r="E23" s="8"/>
      <c r="F23" s="8"/>
      <c r="G23" s="8"/>
      <c r="H23" s="8"/>
      <c r="I23" s="8"/>
      <c r="J23" s="2"/>
      <c r="K23" s="2"/>
      <c r="L23" s="2"/>
      <c r="M23" s="2"/>
      <c r="N23" s="2"/>
    </row>
    <row r="24" spans="1:19" s="3" customFormat="1" ht="19.5" thickBot="1" x14ac:dyDescent="0.35">
      <c r="A24" s="262" t="s">
        <v>94</v>
      </c>
      <c r="B24" s="263"/>
      <c r="C24" s="263"/>
      <c r="D24" s="263"/>
      <c r="E24" s="263"/>
      <c r="F24" s="263"/>
      <c r="G24" s="263"/>
      <c r="H24" s="263"/>
      <c r="I24" s="263"/>
      <c r="J24" s="263"/>
      <c r="K24" s="263"/>
      <c r="L24" s="263"/>
      <c r="M24" s="263"/>
      <c r="N24" s="263"/>
      <c r="O24" s="263"/>
      <c r="P24" s="263"/>
      <c r="Q24" s="263"/>
      <c r="R24" s="263"/>
      <c r="S24" s="264"/>
    </row>
    <row r="25" spans="1:19" s="116" customFormat="1" ht="64.5" customHeight="1" thickBot="1" x14ac:dyDescent="0.3">
      <c r="A25" s="265" t="s">
        <v>26</v>
      </c>
      <c r="B25" s="266"/>
      <c r="C25" s="267"/>
      <c r="D25" s="144" t="s">
        <v>89</v>
      </c>
      <c r="E25" s="268" t="s">
        <v>44</v>
      </c>
      <c r="F25" s="266"/>
      <c r="G25" s="266"/>
      <c r="H25" s="266"/>
      <c r="I25" s="266"/>
      <c r="J25" s="266"/>
      <c r="K25" s="267"/>
      <c r="L25" s="268" t="s">
        <v>34</v>
      </c>
      <c r="M25" s="267"/>
      <c r="N25" s="143" t="s">
        <v>33</v>
      </c>
      <c r="O25" s="268" t="s">
        <v>49</v>
      </c>
      <c r="P25" s="266"/>
      <c r="Q25" s="266"/>
      <c r="R25" s="268" t="s">
        <v>42</v>
      </c>
      <c r="S25" s="269"/>
    </row>
    <row r="26" spans="1:19" s="116" customFormat="1" ht="50.1" customHeight="1" thickBot="1" x14ac:dyDescent="0.3">
      <c r="A26" s="241" t="s">
        <v>105</v>
      </c>
      <c r="B26" s="242"/>
      <c r="C26" s="243"/>
      <c r="D26" s="126">
        <f>COUNTIFS('Punch List'!B26:B61,"Substantial Completion Punch List Item",'Punch List'!P26:P61,"")</f>
        <v>0</v>
      </c>
      <c r="E26" s="244"/>
      <c r="F26" s="245"/>
      <c r="G26" s="245"/>
      <c r="H26" s="245"/>
      <c r="I26" s="245"/>
      <c r="J26" s="245"/>
      <c r="K26" s="246"/>
      <c r="L26" s="247"/>
      <c r="M26" s="248"/>
      <c r="N26" s="120"/>
      <c r="O26" s="244"/>
      <c r="P26" s="245"/>
      <c r="Q26" s="245"/>
      <c r="R26" s="249">
        <f>SUMIFS('Punch List'!$S$26:$S$61,'Punch List'!$B$26:$B$61,"Substantial Completion Punch List Item",'Punch List'!P26:P61, "")</f>
        <v>0</v>
      </c>
      <c r="S26" s="250"/>
    </row>
    <row r="27" spans="1:19" s="116" customFormat="1" ht="16.5" customHeight="1" thickTop="1" x14ac:dyDescent="0.25">
      <c r="A27" s="251" t="s">
        <v>73</v>
      </c>
      <c r="B27" s="252"/>
      <c r="C27" s="253"/>
      <c r="D27" s="121">
        <f>COUNTIFS('Punch List'!B26:B61,A27,'Punch List'!P26:P61,"")</f>
        <v>0</v>
      </c>
      <c r="E27" s="254"/>
      <c r="F27" s="255"/>
      <c r="G27" s="255"/>
      <c r="H27" s="255"/>
      <c r="I27" s="255"/>
      <c r="J27" s="255"/>
      <c r="K27" s="256"/>
      <c r="L27" s="257"/>
      <c r="M27" s="258"/>
      <c r="N27" s="130"/>
      <c r="O27" s="259"/>
      <c r="P27" s="259"/>
      <c r="Q27" s="259"/>
      <c r="R27" s="260">
        <f>SUMIFS('Punch List'!$S$26:$S$61,'Punch List'!$B$26:$B$61,A27,'Punch List'!P26:P61, "")</f>
        <v>0</v>
      </c>
      <c r="S27" s="261"/>
    </row>
    <row r="28" spans="1:19" s="116" customFormat="1" ht="15.75" customHeight="1" x14ac:dyDescent="0.25">
      <c r="A28" s="218" t="s">
        <v>27</v>
      </c>
      <c r="B28" s="219"/>
      <c r="C28" s="220"/>
      <c r="D28" s="121">
        <f>COUNTIFS('Punch List'!B26:B61,A28,'Punch List'!P26:P61,"")</f>
        <v>0</v>
      </c>
      <c r="E28" s="221"/>
      <c r="F28" s="222"/>
      <c r="G28" s="222"/>
      <c r="H28" s="222"/>
      <c r="I28" s="222"/>
      <c r="J28" s="222"/>
      <c r="K28" s="223"/>
      <c r="L28" s="224"/>
      <c r="M28" s="225"/>
      <c r="N28" s="131"/>
      <c r="O28" s="226"/>
      <c r="P28" s="226"/>
      <c r="Q28" s="226"/>
      <c r="R28" s="240">
        <f>SUMIFS('Punch List'!$S$26:$S$61,'Punch List'!$B$26:$B$61,A28,'Punch List'!P26:P61, "")</f>
        <v>0</v>
      </c>
      <c r="S28" s="228"/>
    </row>
    <row r="29" spans="1:19" s="116" customFormat="1" ht="15" customHeight="1" x14ac:dyDescent="0.25">
      <c r="A29" s="218" t="s">
        <v>1</v>
      </c>
      <c r="B29" s="219"/>
      <c r="C29" s="220"/>
      <c r="D29" s="121">
        <f>COUNTIFS('Punch List'!B26:B61,A29,'Punch List'!P26:P61,"")</f>
        <v>0</v>
      </c>
      <c r="E29" s="221"/>
      <c r="F29" s="222"/>
      <c r="G29" s="222"/>
      <c r="H29" s="222"/>
      <c r="I29" s="222"/>
      <c r="J29" s="222"/>
      <c r="K29" s="223"/>
      <c r="L29" s="145"/>
      <c r="M29" s="146"/>
      <c r="N29" s="131"/>
      <c r="O29" s="226"/>
      <c r="P29" s="226"/>
      <c r="Q29" s="226"/>
      <c r="R29" s="227">
        <f>SUMIFS('Punch List'!$S$26:$S$61,'Punch List'!$B$26:$B$61,A29,'Punch List'!P26:P61, "")</f>
        <v>0</v>
      </c>
      <c r="S29" s="228"/>
    </row>
    <row r="30" spans="1:19" s="116" customFormat="1" ht="15" customHeight="1" x14ac:dyDescent="0.25">
      <c r="A30" s="218" t="s">
        <v>52</v>
      </c>
      <c r="B30" s="219"/>
      <c r="C30" s="220"/>
      <c r="D30" s="121">
        <f>COUNTIFS('Punch List'!B26:B61,A30,'Punch List'!P26:P61,"")</f>
        <v>0</v>
      </c>
      <c r="E30" s="221"/>
      <c r="F30" s="222"/>
      <c r="G30" s="222"/>
      <c r="H30" s="222"/>
      <c r="I30" s="222"/>
      <c r="J30" s="222"/>
      <c r="K30" s="223"/>
      <c r="L30" s="224"/>
      <c r="M30" s="225"/>
      <c r="N30" s="131"/>
      <c r="O30" s="226"/>
      <c r="P30" s="226"/>
      <c r="Q30" s="226"/>
      <c r="R30" s="227">
        <f>SUMIFS('Punch List'!$S$26:$S$61,'Punch List'!$B$26:$B$61,A30,'Punch List'!P26:P61, "")</f>
        <v>0</v>
      </c>
      <c r="S30" s="228"/>
    </row>
    <row r="31" spans="1:19" s="116" customFormat="1" ht="15" customHeight="1" x14ac:dyDescent="0.25">
      <c r="A31" s="218" t="s">
        <v>10</v>
      </c>
      <c r="B31" s="219"/>
      <c r="C31" s="220"/>
      <c r="D31" s="121">
        <f>COUNTIFS('Punch List'!B26:B61,A31,'Punch List'!P26:P61,"")</f>
        <v>0</v>
      </c>
      <c r="E31" s="221"/>
      <c r="F31" s="222"/>
      <c r="G31" s="222"/>
      <c r="H31" s="222"/>
      <c r="I31" s="222"/>
      <c r="J31" s="222"/>
      <c r="K31" s="223"/>
      <c r="L31" s="224"/>
      <c r="M31" s="225"/>
      <c r="N31" s="131"/>
      <c r="O31" s="226"/>
      <c r="P31" s="226"/>
      <c r="Q31" s="226"/>
      <c r="R31" s="227">
        <f>SUMIFS('Punch List'!$S$26:$S$61,'Punch List'!$B$26:$B$61,A31,'Punch List'!P26:P61, "")</f>
        <v>0</v>
      </c>
      <c r="S31" s="228"/>
    </row>
    <row r="32" spans="1:19" s="116" customFormat="1" ht="15" customHeight="1" x14ac:dyDescent="0.25">
      <c r="A32" s="218" t="s">
        <v>53</v>
      </c>
      <c r="B32" s="219"/>
      <c r="C32" s="220"/>
      <c r="D32" s="121">
        <f>COUNTIFS('Punch List'!B26:B61,A32,'Punch List'!P26:P61,"")</f>
        <v>0</v>
      </c>
      <c r="E32" s="221"/>
      <c r="F32" s="222"/>
      <c r="G32" s="222"/>
      <c r="H32" s="222"/>
      <c r="I32" s="222"/>
      <c r="J32" s="222"/>
      <c r="K32" s="223"/>
      <c r="L32" s="224"/>
      <c r="M32" s="225"/>
      <c r="N32" s="131"/>
      <c r="O32" s="226"/>
      <c r="P32" s="226"/>
      <c r="Q32" s="226"/>
      <c r="R32" s="227">
        <f>SUMIFS('Punch List'!$S$26:$S$61,'Punch List'!$B$26:$B$61,A32,'Punch List'!P26:P61, "")</f>
        <v>0</v>
      </c>
      <c r="S32" s="228"/>
    </row>
    <row r="33" spans="1:19" s="116" customFormat="1" ht="15" customHeight="1" x14ac:dyDescent="0.25">
      <c r="A33" s="218" t="s">
        <v>20</v>
      </c>
      <c r="B33" s="219"/>
      <c r="C33" s="220"/>
      <c r="D33" s="121">
        <f>COUNTIFS('Punch List'!B26:B61,A33,'Punch List'!P26:P61,"")</f>
        <v>0</v>
      </c>
      <c r="E33" s="221"/>
      <c r="F33" s="222"/>
      <c r="G33" s="222"/>
      <c r="H33" s="222"/>
      <c r="I33" s="222"/>
      <c r="J33" s="222"/>
      <c r="K33" s="223"/>
      <c r="L33" s="224"/>
      <c r="M33" s="225"/>
      <c r="N33" s="131"/>
      <c r="O33" s="226"/>
      <c r="P33" s="226"/>
      <c r="Q33" s="226"/>
      <c r="R33" s="227">
        <f>SUMIFS('Punch List'!$S$26:$S$61,'Punch List'!$B$26:$B$61,A33,'Punch List'!P26:P61, "")</f>
        <v>0</v>
      </c>
      <c r="S33" s="228"/>
    </row>
    <row r="34" spans="1:19" s="116" customFormat="1" ht="15" customHeight="1" x14ac:dyDescent="0.25">
      <c r="A34" s="218" t="s">
        <v>21</v>
      </c>
      <c r="B34" s="219"/>
      <c r="C34" s="220"/>
      <c r="D34" s="121">
        <f>COUNTIFS('Punch List'!B26:B61,A34,'Punch List'!P26:P61,"")</f>
        <v>0</v>
      </c>
      <c r="E34" s="221"/>
      <c r="F34" s="222"/>
      <c r="G34" s="222"/>
      <c r="H34" s="222"/>
      <c r="I34" s="222"/>
      <c r="J34" s="222"/>
      <c r="K34" s="223"/>
      <c r="L34" s="224"/>
      <c r="M34" s="225"/>
      <c r="N34" s="131"/>
      <c r="O34" s="226"/>
      <c r="P34" s="226"/>
      <c r="Q34" s="226"/>
      <c r="R34" s="227">
        <f>SUMIFS('Punch List'!$S$26:$S$61,'Punch List'!$B$26:$B$61,A34,'Punch List'!P26:P61, "")</f>
        <v>0</v>
      </c>
      <c r="S34" s="228"/>
    </row>
    <row r="35" spans="1:19" s="116" customFormat="1" ht="15" customHeight="1" x14ac:dyDescent="0.25">
      <c r="A35" s="218" t="s">
        <v>22</v>
      </c>
      <c r="B35" s="219"/>
      <c r="C35" s="220"/>
      <c r="D35" s="121">
        <f>COUNTIFS('Punch List'!B26:B61,A35,'Punch List'!P26:P61,"")</f>
        <v>0</v>
      </c>
      <c r="E35" s="221"/>
      <c r="F35" s="222"/>
      <c r="G35" s="222"/>
      <c r="H35" s="222"/>
      <c r="I35" s="222"/>
      <c r="J35" s="222"/>
      <c r="K35" s="223"/>
      <c r="L35" s="224"/>
      <c r="M35" s="225"/>
      <c r="N35" s="131"/>
      <c r="O35" s="226"/>
      <c r="P35" s="226"/>
      <c r="Q35" s="226"/>
      <c r="R35" s="227">
        <f>SUMIFS('Punch List'!$S$26:$S$61,'Punch List'!$B$26:$B$61,A35,'Punch List'!P26:P61, "")</f>
        <v>0</v>
      </c>
      <c r="S35" s="228"/>
    </row>
    <row r="36" spans="1:19" s="116" customFormat="1" ht="15" customHeight="1" x14ac:dyDescent="0.25">
      <c r="A36" s="218" t="s">
        <v>23</v>
      </c>
      <c r="B36" s="219"/>
      <c r="C36" s="220"/>
      <c r="D36" s="121">
        <f>COUNTIFS('Punch List'!B26:B61,A36,'Punch List'!P26:P61,"")</f>
        <v>0</v>
      </c>
      <c r="E36" s="221"/>
      <c r="F36" s="222"/>
      <c r="G36" s="222"/>
      <c r="H36" s="222"/>
      <c r="I36" s="222"/>
      <c r="J36" s="222"/>
      <c r="K36" s="223"/>
      <c r="L36" s="224"/>
      <c r="M36" s="225"/>
      <c r="N36" s="131"/>
      <c r="O36" s="226"/>
      <c r="P36" s="226"/>
      <c r="Q36" s="226"/>
      <c r="R36" s="227">
        <f>SUMIFS('Punch List'!$S$26:$S$61,'Punch List'!$B$26:$B$61,A36,'Punch List'!P26:P61, "")</f>
        <v>0</v>
      </c>
      <c r="S36" s="228"/>
    </row>
    <row r="37" spans="1:19" s="116" customFormat="1" ht="15" customHeight="1" x14ac:dyDescent="0.25">
      <c r="A37" s="218" t="s">
        <v>24</v>
      </c>
      <c r="B37" s="219"/>
      <c r="C37" s="220"/>
      <c r="D37" s="121">
        <f>COUNTIFS('Punch List'!B26:B61,A37,'Punch List'!P26:P61,"")</f>
        <v>0</v>
      </c>
      <c r="E37" s="221"/>
      <c r="F37" s="222"/>
      <c r="G37" s="222"/>
      <c r="H37" s="222"/>
      <c r="I37" s="222"/>
      <c r="J37" s="222"/>
      <c r="K37" s="223"/>
      <c r="L37" s="224"/>
      <c r="M37" s="225"/>
      <c r="N37" s="131"/>
      <c r="O37" s="226"/>
      <c r="P37" s="226"/>
      <c r="Q37" s="226"/>
      <c r="R37" s="227">
        <f>SUMIFS('Punch List'!$S$26:$S$61,'Punch List'!$B$26:$B$61,A37,'Punch List'!P26:P61, "")</f>
        <v>0</v>
      </c>
      <c r="S37" s="228"/>
    </row>
    <row r="38" spans="1:19" s="116" customFormat="1" ht="15" customHeight="1" x14ac:dyDescent="0.25">
      <c r="A38" s="218" t="s">
        <v>41</v>
      </c>
      <c r="B38" s="219"/>
      <c r="C38" s="220"/>
      <c r="D38" s="121">
        <f>COUNTIFS('Punch List'!B26:B61,A38,'Punch List'!P26:P61,"")</f>
        <v>0</v>
      </c>
      <c r="E38" s="221"/>
      <c r="F38" s="222"/>
      <c r="G38" s="222"/>
      <c r="H38" s="222"/>
      <c r="I38" s="222"/>
      <c r="J38" s="222"/>
      <c r="K38" s="223"/>
      <c r="L38" s="224"/>
      <c r="M38" s="225"/>
      <c r="N38" s="131"/>
      <c r="O38" s="226"/>
      <c r="P38" s="226"/>
      <c r="Q38" s="226"/>
      <c r="R38" s="227">
        <f>SUMIFS('Punch List'!$S$26:$S$61,'Punch List'!$B$26:$B$61,A38,'Punch List'!P26:P61, "")</f>
        <v>0</v>
      </c>
      <c r="S38" s="228"/>
    </row>
    <row r="39" spans="1:19" s="116" customFormat="1" ht="15" customHeight="1" thickBot="1" x14ac:dyDescent="0.3">
      <c r="A39" s="229" t="s">
        <v>25</v>
      </c>
      <c r="B39" s="230"/>
      <c r="C39" s="231"/>
      <c r="D39" s="127">
        <f>COUNTIFS('Punch List'!B26:B61,A39,'Punch List'!P26:P61,"")</f>
        <v>0</v>
      </c>
      <c r="E39" s="232"/>
      <c r="F39" s="233"/>
      <c r="G39" s="233"/>
      <c r="H39" s="233"/>
      <c r="I39" s="233"/>
      <c r="J39" s="233"/>
      <c r="K39" s="234"/>
      <c r="L39" s="235"/>
      <c r="M39" s="236"/>
      <c r="N39" s="132"/>
      <c r="O39" s="237"/>
      <c r="P39" s="237"/>
      <c r="Q39" s="237"/>
      <c r="R39" s="238">
        <f>SUMIFS('Punch List'!$S$26:$S$61,'Punch List'!$B$26:$B$61,A39,'Punch List'!P26:P61, "")</f>
        <v>0</v>
      </c>
      <c r="S39" s="239"/>
    </row>
    <row r="40" spans="1:19" s="116" customFormat="1" ht="50.1" customHeight="1" thickBot="1" x14ac:dyDescent="0.3">
      <c r="A40" s="207" t="s">
        <v>104</v>
      </c>
      <c r="B40" s="208"/>
      <c r="C40" s="209"/>
      <c r="D40" s="118">
        <f>SUM(D27:D39)</f>
        <v>0</v>
      </c>
      <c r="E40" s="124"/>
      <c r="F40" s="125"/>
      <c r="G40" s="125"/>
      <c r="H40" s="125"/>
      <c r="I40" s="125"/>
      <c r="J40" s="125"/>
      <c r="K40" s="125"/>
      <c r="L40" s="125"/>
      <c r="M40" s="210" t="s">
        <v>85</v>
      </c>
      <c r="N40" s="210"/>
      <c r="O40" s="210"/>
      <c r="P40" s="210"/>
      <c r="Q40" s="210"/>
      <c r="R40" s="211">
        <f>SUM(R27:S39)</f>
        <v>0</v>
      </c>
      <c r="S40" s="212"/>
    </row>
    <row r="41" spans="1:19" s="116" customFormat="1" ht="36.75" customHeight="1" thickBot="1" x14ac:dyDescent="0.3">
      <c r="A41" s="213" t="s">
        <v>95</v>
      </c>
      <c r="B41" s="214"/>
      <c r="C41" s="215"/>
      <c r="D41" s="123">
        <f>D26+D40</f>
        <v>0</v>
      </c>
      <c r="E41" s="11"/>
      <c r="F41" s="11"/>
      <c r="O41" s="216" t="s">
        <v>17</v>
      </c>
      <c r="P41" s="216"/>
      <c r="Q41" s="216"/>
      <c r="R41" s="122"/>
      <c r="S41" s="119">
        <f>R40*0.5</f>
        <v>0</v>
      </c>
    </row>
    <row r="42" spans="1:19" s="3" customFormat="1" ht="19.5" customHeight="1" x14ac:dyDescent="0.25"/>
    <row r="43" spans="1:19" s="3" customFormat="1" ht="15.75" customHeight="1" thickBot="1" x14ac:dyDescent="0.3">
      <c r="A43" s="9"/>
      <c r="B43" s="6"/>
      <c r="C43" s="6"/>
      <c r="D43" s="6"/>
      <c r="E43" s="6"/>
      <c r="F43" s="6"/>
      <c r="G43" s="6"/>
      <c r="H43" s="6"/>
      <c r="I43" s="6"/>
      <c r="J43" s="23"/>
      <c r="P43" s="25" t="s">
        <v>51</v>
      </c>
      <c r="R43" s="217">
        <f>R40+S41</f>
        <v>0</v>
      </c>
      <c r="S43" s="217"/>
    </row>
    <row r="44" spans="1:19" s="3" customFormat="1" ht="15.75" customHeight="1" thickTop="1" x14ac:dyDescent="0.25">
      <c r="A44" s="9"/>
      <c r="B44" s="6"/>
      <c r="C44" s="6"/>
      <c r="D44" s="6"/>
      <c r="E44" s="6"/>
      <c r="F44" s="6"/>
      <c r="H44" s="24"/>
      <c r="P44" s="26" t="s">
        <v>48</v>
      </c>
      <c r="R44" s="2"/>
    </row>
    <row r="45" spans="1:19" s="3" customFormat="1" ht="15.75" customHeight="1" x14ac:dyDescent="0.25">
      <c r="A45" s="9"/>
      <c r="B45" s="6"/>
      <c r="C45" s="6"/>
      <c r="D45" s="6"/>
      <c r="E45" s="6"/>
      <c r="F45" s="6"/>
      <c r="H45" s="24"/>
      <c r="P45" s="26"/>
      <c r="R45" s="2"/>
    </row>
    <row r="46" spans="1:19" s="3" customFormat="1" ht="15.75" customHeight="1" x14ac:dyDescent="0.25">
      <c r="A46" s="9"/>
      <c r="B46" s="6"/>
      <c r="C46" s="6"/>
      <c r="D46" s="6"/>
      <c r="E46" s="6"/>
      <c r="F46" s="6"/>
      <c r="H46" s="24"/>
      <c r="P46" s="26"/>
      <c r="R46" s="2"/>
    </row>
    <row r="47" spans="1:19" s="3" customFormat="1" ht="15.75" customHeight="1" x14ac:dyDescent="0.25">
      <c r="A47" s="9"/>
      <c r="B47" s="6"/>
      <c r="C47" s="6"/>
      <c r="D47" s="6"/>
      <c r="E47" s="6"/>
      <c r="F47" s="6"/>
      <c r="H47" s="24"/>
      <c r="R47" s="2"/>
      <c r="S47" s="26"/>
    </row>
    <row r="48" spans="1:19" s="3" customFormat="1" ht="36" customHeight="1" x14ac:dyDescent="0.25">
      <c r="A48" s="206" t="s">
        <v>110</v>
      </c>
      <c r="B48" s="206"/>
      <c r="C48" s="206"/>
      <c r="D48" s="206"/>
      <c r="E48" s="206"/>
      <c r="F48" s="206"/>
      <c r="G48" s="206"/>
      <c r="H48" s="206"/>
      <c r="I48" s="206"/>
      <c r="J48" s="206"/>
      <c r="K48" s="206"/>
      <c r="L48" s="206"/>
      <c r="M48" s="206"/>
      <c r="N48" s="206"/>
      <c r="O48" s="206"/>
      <c r="P48" s="206"/>
      <c r="Q48" s="206"/>
      <c r="R48" s="206"/>
      <c r="S48" s="206"/>
    </row>
    <row r="49" spans="1:19" s="3" customFormat="1" ht="15.75" customHeight="1" x14ac:dyDescent="0.25">
      <c r="A49" s="9"/>
      <c r="B49" s="6"/>
      <c r="C49" s="6"/>
      <c r="D49" s="6"/>
      <c r="E49" s="6"/>
      <c r="F49" s="6"/>
      <c r="H49" s="24"/>
      <c r="R49" s="2"/>
      <c r="S49" s="26"/>
    </row>
    <row r="50" spans="1:19" s="3" customFormat="1" ht="15.75" customHeight="1" x14ac:dyDescent="0.25">
      <c r="A50" s="9"/>
      <c r="B50" s="6"/>
      <c r="C50" s="6"/>
      <c r="D50" s="6"/>
      <c r="E50" s="6"/>
      <c r="F50" s="6"/>
      <c r="H50" s="24"/>
      <c r="R50" s="2"/>
      <c r="S50" s="26"/>
    </row>
    <row r="51" spans="1:19" s="3" customFormat="1" ht="15.75" customHeight="1" x14ac:dyDescent="0.25">
      <c r="A51" s="9"/>
      <c r="B51" s="6"/>
      <c r="C51" s="6"/>
      <c r="D51" s="6"/>
      <c r="E51" s="6"/>
      <c r="F51" s="6"/>
      <c r="H51" s="24"/>
      <c r="R51" s="2"/>
      <c r="S51" s="26"/>
    </row>
    <row r="52" spans="1:19" s="3" customFormat="1" ht="15.75" customHeight="1" x14ac:dyDescent="0.25">
      <c r="A52" s="9"/>
      <c r="B52" s="6"/>
      <c r="C52" s="6"/>
      <c r="D52" s="6"/>
      <c r="E52" s="6"/>
      <c r="F52" s="6"/>
      <c r="H52" s="24"/>
      <c r="R52" s="2"/>
      <c r="S52" s="26"/>
    </row>
    <row r="53" spans="1:19" s="3" customFormat="1" ht="15.75" customHeight="1" x14ac:dyDescent="0.25">
      <c r="A53" s="9"/>
      <c r="B53" s="6"/>
      <c r="C53" s="6"/>
      <c r="D53" s="6"/>
      <c r="E53" s="6"/>
      <c r="F53" s="6"/>
      <c r="H53" s="24"/>
      <c r="R53" s="2"/>
      <c r="S53" s="26"/>
    </row>
    <row r="54" spans="1:19" s="3" customFormat="1" ht="15.75" customHeight="1" x14ac:dyDescent="0.25">
      <c r="A54" s="9"/>
      <c r="B54" s="6"/>
      <c r="C54" s="6"/>
      <c r="D54" s="6"/>
      <c r="E54" s="6"/>
      <c r="F54" s="6"/>
      <c r="H54" s="24"/>
      <c r="R54" s="2"/>
      <c r="S54" s="26"/>
    </row>
    <row r="55" spans="1:19" ht="22.15" customHeight="1" x14ac:dyDescent="0.25">
      <c r="B55" s="4"/>
      <c r="C55" s="4"/>
      <c r="G55" s="2"/>
      <c r="H55" s="2"/>
      <c r="K55" s="2"/>
      <c r="L55" s="2"/>
      <c r="M55" s="2"/>
      <c r="N55" s="2"/>
    </row>
    <row r="56" spans="1:19" x14ac:dyDescent="0.25">
      <c r="A56" s="8"/>
      <c r="B56" s="8"/>
      <c r="C56" s="8"/>
      <c r="D56" s="8"/>
      <c r="E56" s="8"/>
      <c r="F56" s="8"/>
      <c r="G56" s="6"/>
      <c r="H56" s="6"/>
      <c r="I56" s="6"/>
      <c r="J56" s="6"/>
      <c r="K56" s="6"/>
      <c r="L56" s="6"/>
      <c r="M56" s="6"/>
      <c r="N56" s="6"/>
      <c r="O56" s="8"/>
      <c r="P56" s="8"/>
      <c r="Q56" s="8"/>
      <c r="R56" s="8"/>
      <c r="S56" s="8"/>
    </row>
    <row r="57" spans="1:19" x14ac:dyDescent="0.25">
      <c r="A57" s="8"/>
      <c r="B57" s="8"/>
      <c r="C57" s="8"/>
      <c r="D57" s="8"/>
      <c r="E57" s="8"/>
      <c r="F57" s="8"/>
      <c r="G57" s="6"/>
      <c r="H57" s="6"/>
      <c r="I57" s="6"/>
      <c r="J57" s="6"/>
      <c r="K57" s="6"/>
      <c r="L57" s="6"/>
      <c r="M57" s="6"/>
      <c r="N57" s="6"/>
      <c r="O57" s="8"/>
      <c r="P57" s="8"/>
      <c r="Q57" s="8"/>
      <c r="R57" s="8"/>
      <c r="S57" s="8"/>
    </row>
    <row r="58" spans="1:19" x14ac:dyDescent="0.25">
      <c r="A58" s="8"/>
      <c r="B58" s="8"/>
      <c r="C58" s="8"/>
      <c r="D58" s="8"/>
      <c r="E58" s="8"/>
      <c r="F58" s="8"/>
      <c r="G58" s="6"/>
      <c r="H58" s="6"/>
      <c r="I58" s="6"/>
      <c r="J58" s="6"/>
      <c r="K58" s="6"/>
      <c r="L58" s="6"/>
      <c r="M58" s="6"/>
      <c r="N58" s="6"/>
      <c r="O58" s="8"/>
      <c r="P58" s="8"/>
      <c r="Q58" s="8"/>
      <c r="R58" s="8"/>
      <c r="S58" s="8"/>
    </row>
    <row r="59" spans="1:19" x14ac:dyDescent="0.25">
      <c r="A59" s="8"/>
      <c r="B59" s="8"/>
      <c r="C59" s="8"/>
      <c r="D59" s="8"/>
      <c r="E59" s="8"/>
      <c r="F59" s="8"/>
      <c r="G59" s="6"/>
      <c r="H59" s="6"/>
      <c r="I59" s="6"/>
      <c r="J59" s="6"/>
      <c r="K59" s="6"/>
      <c r="L59" s="6"/>
      <c r="M59" s="6"/>
      <c r="N59" s="6"/>
      <c r="O59" s="8"/>
      <c r="P59" s="8"/>
      <c r="Q59" s="8"/>
      <c r="R59" s="8"/>
      <c r="S59" s="8"/>
    </row>
    <row r="60" spans="1:19" x14ac:dyDescent="0.25">
      <c r="A60" s="8"/>
      <c r="B60" s="8"/>
      <c r="C60" s="8"/>
      <c r="D60" s="8"/>
      <c r="E60" s="8"/>
      <c r="F60" s="8"/>
      <c r="G60" s="6"/>
      <c r="H60" s="6"/>
      <c r="I60" s="6"/>
      <c r="J60" s="6"/>
      <c r="K60" s="6"/>
      <c r="L60" s="6"/>
      <c r="M60" s="6"/>
      <c r="N60" s="6"/>
      <c r="O60" s="8"/>
      <c r="P60" s="8"/>
      <c r="Q60" s="8"/>
      <c r="R60" s="8"/>
      <c r="S60" s="8"/>
    </row>
    <row r="61" spans="1:19" x14ac:dyDescent="0.25">
      <c r="A61" s="8"/>
      <c r="B61" s="8"/>
      <c r="C61" s="8"/>
      <c r="D61" s="8"/>
      <c r="E61" s="8"/>
      <c r="F61" s="8"/>
      <c r="G61" s="6"/>
      <c r="H61" s="6"/>
      <c r="I61" s="6"/>
      <c r="J61" s="6"/>
      <c r="K61" s="6"/>
      <c r="L61" s="6"/>
      <c r="M61" s="6"/>
      <c r="N61" s="6"/>
      <c r="O61" s="8"/>
      <c r="P61" s="8"/>
      <c r="Q61" s="8"/>
      <c r="R61" s="8"/>
      <c r="S61" s="8"/>
    </row>
    <row r="62" spans="1:19" x14ac:dyDescent="0.25">
      <c r="A62" s="8"/>
      <c r="B62" s="8"/>
      <c r="C62" s="8"/>
      <c r="D62" s="8"/>
      <c r="E62" s="8"/>
      <c r="F62" s="8"/>
      <c r="G62" s="6"/>
      <c r="H62" s="6"/>
      <c r="I62" s="6"/>
      <c r="J62" s="6"/>
      <c r="K62" s="6"/>
      <c r="L62" s="6"/>
      <c r="M62" s="6"/>
      <c r="N62" s="6"/>
      <c r="O62" s="8"/>
      <c r="P62" s="8"/>
      <c r="Q62" s="8"/>
      <c r="R62" s="8"/>
      <c r="S62" s="8"/>
    </row>
    <row r="63" spans="1:19" x14ac:dyDescent="0.25">
      <c r="A63" s="8"/>
      <c r="B63" s="8"/>
      <c r="C63" s="8"/>
      <c r="D63" s="8"/>
      <c r="E63" s="8"/>
      <c r="F63" s="8"/>
      <c r="G63" s="6"/>
      <c r="H63" s="6"/>
      <c r="I63" s="6"/>
      <c r="J63" s="6"/>
      <c r="K63" s="6"/>
      <c r="L63" s="6"/>
      <c r="M63" s="6"/>
      <c r="N63" s="6"/>
      <c r="O63" s="8"/>
      <c r="P63" s="8"/>
      <c r="Q63" s="8"/>
      <c r="R63" s="8"/>
      <c r="S63" s="8"/>
    </row>
    <row r="64" spans="1:19" x14ac:dyDescent="0.25">
      <c r="A64" s="8"/>
      <c r="B64" s="8"/>
      <c r="C64" s="8"/>
      <c r="D64" s="8"/>
      <c r="E64" s="8"/>
      <c r="F64" s="8"/>
      <c r="G64" s="6"/>
      <c r="H64" s="6"/>
      <c r="I64" s="6"/>
      <c r="J64" s="6"/>
      <c r="K64" s="6"/>
      <c r="L64" s="6"/>
      <c r="M64" s="6"/>
      <c r="N64" s="6"/>
      <c r="O64" s="8"/>
      <c r="P64" s="8"/>
      <c r="Q64" s="8"/>
      <c r="R64" s="8"/>
      <c r="S64" s="8"/>
    </row>
    <row r="65" spans="1:19" x14ac:dyDescent="0.25">
      <c r="A65" s="8"/>
      <c r="B65" s="8"/>
      <c r="C65" s="8"/>
      <c r="D65" s="8"/>
      <c r="E65" s="8"/>
      <c r="F65" s="8"/>
      <c r="G65" s="6"/>
      <c r="H65" s="6"/>
      <c r="I65" s="6"/>
      <c r="J65" s="6"/>
      <c r="K65" s="6"/>
      <c r="L65" s="6"/>
      <c r="M65" s="6"/>
      <c r="N65" s="6"/>
      <c r="O65" s="8"/>
      <c r="P65" s="8"/>
      <c r="Q65" s="8"/>
      <c r="R65" s="8"/>
      <c r="S65" s="8"/>
    </row>
    <row r="66" spans="1:19" x14ac:dyDescent="0.25">
      <c r="A66" s="8"/>
      <c r="B66" s="8"/>
      <c r="C66" s="8"/>
      <c r="D66" s="8"/>
      <c r="E66" s="8"/>
      <c r="F66" s="8"/>
      <c r="G66" s="6"/>
      <c r="H66" s="6"/>
      <c r="I66" s="6"/>
      <c r="J66" s="6"/>
      <c r="K66" s="6"/>
      <c r="L66" s="6"/>
      <c r="M66" s="6"/>
      <c r="N66" s="6"/>
      <c r="O66" s="8"/>
      <c r="P66" s="8"/>
      <c r="Q66" s="8"/>
      <c r="R66" s="8"/>
      <c r="S66" s="8"/>
    </row>
    <row r="67" spans="1:19" x14ac:dyDescent="0.25">
      <c r="A67" s="8"/>
      <c r="B67" s="8"/>
      <c r="C67" s="8"/>
      <c r="D67" s="8"/>
      <c r="E67" s="8"/>
      <c r="F67" s="8"/>
      <c r="G67" s="6"/>
      <c r="H67" s="6"/>
      <c r="I67" s="6"/>
      <c r="J67" s="6"/>
      <c r="K67" s="6"/>
      <c r="L67" s="6"/>
      <c r="M67" s="6"/>
      <c r="N67" s="6"/>
      <c r="O67" s="8"/>
      <c r="P67" s="8"/>
      <c r="Q67" s="8"/>
      <c r="R67" s="8"/>
      <c r="S67" s="8"/>
    </row>
    <row r="68" spans="1:19" x14ac:dyDescent="0.25">
      <c r="A68" s="8"/>
      <c r="B68" s="8"/>
      <c r="C68" s="8"/>
      <c r="D68" s="8"/>
      <c r="E68" s="8"/>
      <c r="F68" s="8"/>
      <c r="G68" s="6"/>
      <c r="H68" s="6"/>
      <c r="I68" s="6"/>
      <c r="J68" s="6"/>
      <c r="K68" s="6"/>
      <c r="L68" s="6"/>
      <c r="M68" s="6"/>
      <c r="N68" s="6"/>
      <c r="O68" s="8"/>
      <c r="P68" s="8"/>
      <c r="Q68" s="8"/>
      <c r="R68" s="8"/>
      <c r="S68" s="8"/>
    </row>
    <row r="69" spans="1:19" x14ac:dyDescent="0.25">
      <c r="A69" s="8"/>
      <c r="B69" s="8"/>
      <c r="C69" s="8"/>
      <c r="D69" s="8"/>
      <c r="E69" s="8"/>
      <c r="F69" s="8"/>
      <c r="G69" s="6"/>
      <c r="H69" s="6"/>
      <c r="I69" s="6"/>
      <c r="J69" s="6"/>
      <c r="K69" s="6"/>
      <c r="L69" s="6"/>
      <c r="M69" s="6"/>
      <c r="N69" s="6"/>
      <c r="O69" s="8"/>
      <c r="P69" s="8"/>
      <c r="Q69" s="8"/>
      <c r="R69" s="8"/>
      <c r="S69" s="8"/>
    </row>
    <row r="70" spans="1:19" x14ac:dyDescent="0.25">
      <c r="A70" s="8"/>
      <c r="B70" s="8"/>
      <c r="C70" s="8"/>
      <c r="D70" s="8"/>
      <c r="E70" s="8"/>
      <c r="F70" s="8"/>
      <c r="G70" s="6"/>
      <c r="H70" s="6"/>
      <c r="I70" s="6"/>
      <c r="J70" s="6"/>
      <c r="K70" s="6"/>
      <c r="L70" s="6"/>
      <c r="M70" s="6"/>
      <c r="N70" s="6"/>
      <c r="O70" s="8"/>
      <c r="P70" s="8"/>
      <c r="Q70" s="8"/>
      <c r="R70" s="8"/>
      <c r="S70" s="8"/>
    </row>
    <row r="71" spans="1:19" x14ac:dyDescent="0.25">
      <c r="A71" s="8"/>
      <c r="B71" s="8"/>
      <c r="C71" s="8"/>
      <c r="D71" s="8"/>
      <c r="E71" s="8"/>
      <c r="F71" s="8"/>
      <c r="G71" s="6"/>
      <c r="H71" s="6"/>
      <c r="I71" s="6"/>
      <c r="J71" s="6"/>
      <c r="K71" s="6"/>
      <c r="L71" s="6"/>
      <c r="M71" s="6"/>
      <c r="N71" s="6"/>
      <c r="O71" s="8"/>
      <c r="P71" s="8"/>
      <c r="Q71" s="8"/>
      <c r="R71" s="8"/>
      <c r="S71" s="8"/>
    </row>
    <row r="72" spans="1:19" x14ac:dyDescent="0.25">
      <c r="A72" s="8"/>
      <c r="B72" s="8"/>
      <c r="C72" s="8"/>
      <c r="D72" s="8"/>
      <c r="E72" s="8"/>
      <c r="F72" s="8"/>
      <c r="G72" s="6"/>
      <c r="H72" s="6"/>
      <c r="I72" s="6"/>
      <c r="J72" s="6"/>
      <c r="K72" s="6"/>
      <c r="L72" s="6"/>
      <c r="M72" s="6"/>
      <c r="N72" s="6"/>
      <c r="O72" s="8"/>
      <c r="P72" s="8"/>
      <c r="Q72" s="8"/>
      <c r="R72" s="8"/>
      <c r="S72" s="8"/>
    </row>
    <row r="73" spans="1:19" x14ac:dyDescent="0.25">
      <c r="A73" s="8"/>
      <c r="B73" s="8"/>
      <c r="C73" s="8"/>
      <c r="D73" s="8"/>
      <c r="E73" s="8"/>
      <c r="F73" s="8"/>
      <c r="G73" s="6"/>
      <c r="H73" s="6"/>
      <c r="I73" s="6"/>
      <c r="J73" s="6"/>
      <c r="K73" s="6"/>
      <c r="L73" s="6"/>
      <c r="M73" s="6"/>
      <c r="N73" s="6"/>
      <c r="O73" s="8"/>
      <c r="P73" s="8"/>
      <c r="Q73" s="8"/>
      <c r="R73" s="8"/>
      <c r="S73" s="8"/>
    </row>
    <row r="74" spans="1:19" x14ac:dyDescent="0.25">
      <c r="A74" s="8"/>
      <c r="B74" s="8"/>
      <c r="C74" s="8"/>
      <c r="D74" s="8"/>
      <c r="E74" s="8"/>
      <c r="F74" s="8"/>
      <c r="G74" s="6"/>
      <c r="H74" s="6"/>
      <c r="I74" s="6"/>
      <c r="J74" s="6"/>
      <c r="K74" s="6"/>
      <c r="L74" s="6"/>
      <c r="M74" s="6"/>
      <c r="N74" s="6"/>
      <c r="O74" s="8"/>
      <c r="P74" s="8"/>
      <c r="Q74" s="8"/>
      <c r="R74" s="8"/>
      <c r="S74" s="8"/>
    </row>
    <row r="75" spans="1:19" x14ac:dyDescent="0.25">
      <c r="A75" s="8"/>
      <c r="B75" s="8"/>
      <c r="C75" s="8"/>
      <c r="D75" s="8"/>
      <c r="E75" s="8"/>
      <c r="F75" s="8"/>
      <c r="G75" s="6"/>
      <c r="H75" s="6"/>
      <c r="I75" s="6"/>
      <c r="J75" s="6"/>
      <c r="K75" s="6"/>
      <c r="L75" s="6"/>
      <c r="M75" s="6"/>
      <c r="N75" s="6"/>
      <c r="O75" s="8"/>
      <c r="P75" s="8"/>
      <c r="Q75" s="8"/>
      <c r="R75" s="8"/>
      <c r="S75" s="8"/>
    </row>
    <row r="76" spans="1:19" x14ac:dyDescent="0.25">
      <c r="A76" s="8"/>
      <c r="B76" s="8"/>
      <c r="C76" s="8"/>
      <c r="D76" s="8"/>
      <c r="E76" s="8"/>
      <c r="F76" s="8"/>
      <c r="G76" s="6"/>
      <c r="H76" s="6"/>
      <c r="I76" s="6"/>
      <c r="J76" s="6"/>
      <c r="K76" s="6"/>
      <c r="L76" s="6"/>
      <c r="M76" s="6"/>
      <c r="N76" s="6"/>
      <c r="O76" s="8"/>
      <c r="P76" s="8"/>
      <c r="Q76" s="8"/>
      <c r="R76" s="8"/>
      <c r="S76" s="8"/>
    </row>
    <row r="77" spans="1:19" x14ac:dyDescent="0.25">
      <c r="A77" s="8"/>
      <c r="B77" s="8"/>
      <c r="C77" s="8"/>
      <c r="D77" s="8"/>
      <c r="E77" s="8"/>
      <c r="F77" s="8"/>
      <c r="G77" s="6"/>
      <c r="H77" s="6"/>
      <c r="I77" s="6"/>
      <c r="J77" s="6"/>
      <c r="K77" s="6"/>
      <c r="L77" s="6"/>
      <c r="M77" s="6"/>
      <c r="N77" s="6"/>
      <c r="O77" s="8"/>
      <c r="P77" s="8"/>
      <c r="Q77" s="8"/>
      <c r="R77" s="8"/>
      <c r="S77" s="8"/>
    </row>
    <row r="78" spans="1:19" x14ac:dyDescent="0.25">
      <c r="A78" s="8"/>
      <c r="B78" s="8"/>
      <c r="C78" s="8"/>
      <c r="D78" s="8"/>
      <c r="E78" s="8"/>
      <c r="F78" s="8"/>
      <c r="G78" s="6"/>
      <c r="H78" s="6"/>
      <c r="I78" s="6"/>
      <c r="J78" s="6"/>
      <c r="K78" s="6"/>
      <c r="L78" s="6"/>
      <c r="M78" s="6"/>
      <c r="N78" s="6"/>
      <c r="O78" s="8"/>
      <c r="P78" s="8"/>
      <c r="Q78" s="8"/>
      <c r="R78" s="8"/>
      <c r="S78" s="8"/>
    </row>
  </sheetData>
  <sheetProtection algorithmName="SHA-512" hashValue="lafoJpEJEHOZXgoB2ukz7dIW4yZdtXyCZFyyNXzDfNbbIQpWgI858bJGfMqvbzcRTE3TKb0npniL0afakM7Kgw==" saltValue="WnsyhWVeioM8hRNxy1TfOg==" spinCount="100000" sheet="1" insertRows="0" deleteRows="0" selectLockedCells="1" sort="0" autoFilter="0"/>
  <mergeCells count="106">
    <mergeCell ref="A2:S2"/>
    <mergeCell ref="A3:S3"/>
    <mergeCell ref="A4:S4"/>
    <mergeCell ref="A6:S6"/>
    <mergeCell ref="A7:S7"/>
    <mergeCell ref="H9:N9"/>
    <mergeCell ref="P9:R9"/>
    <mergeCell ref="C13:F13"/>
    <mergeCell ref="M13:S13"/>
    <mergeCell ref="C14:F14"/>
    <mergeCell ref="M14:S14"/>
    <mergeCell ref="C15:F15"/>
    <mergeCell ref="M15:S15"/>
    <mergeCell ref="H10:M10"/>
    <mergeCell ref="P10:R10"/>
    <mergeCell ref="C11:F12"/>
    <mergeCell ref="H11:M11"/>
    <mergeCell ref="O11:S11"/>
    <mergeCell ref="M12:S12"/>
    <mergeCell ref="A24:S24"/>
    <mergeCell ref="A25:C25"/>
    <mergeCell ref="E25:K25"/>
    <mergeCell ref="L25:M25"/>
    <mergeCell ref="O25:Q25"/>
    <mergeCell ref="R25:S25"/>
    <mergeCell ref="C16:F16"/>
    <mergeCell ref="M16:S16"/>
    <mergeCell ref="A19:S19"/>
    <mergeCell ref="A20:C20"/>
    <mergeCell ref="A22:S22"/>
    <mergeCell ref="A26:C26"/>
    <mergeCell ref="E26:K26"/>
    <mergeCell ref="L26:M26"/>
    <mergeCell ref="O26:Q26"/>
    <mergeCell ref="R26:S26"/>
    <mergeCell ref="A27:C27"/>
    <mergeCell ref="E27:K27"/>
    <mergeCell ref="L27:M27"/>
    <mergeCell ref="O27:Q27"/>
    <mergeCell ref="R27:S27"/>
    <mergeCell ref="A28:C28"/>
    <mergeCell ref="E28:K28"/>
    <mergeCell ref="L28:M28"/>
    <mergeCell ref="O28:Q28"/>
    <mergeCell ref="R28:S28"/>
    <mergeCell ref="A29:C29"/>
    <mergeCell ref="E29:K29"/>
    <mergeCell ref="O29:Q29"/>
    <mergeCell ref="R29:S29"/>
    <mergeCell ref="A30:C30"/>
    <mergeCell ref="E30:K30"/>
    <mergeCell ref="L30:M30"/>
    <mergeCell ref="O30:Q30"/>
    <mergeCell ref="R30:S30"/>
    <mergeCell ref="A31:C31"/>
    <mergeCell ref="E31:K31"/>
    <mergeCell ref="L31:M31"/>
    <mergeCell ref="O31:Q31"/>
    <mergeCell ref="R31:S31"/>
    <mergeCell ref="A32:C32"/>
    <mergeCell ref="E32:K32"/>
    <mergeCell ref="L32:M32"/>
    <mergeCell ref="O32:Q32"/>
    <mergeCell ref="R32:S32"/>
    <mergeCell ref="A33:C33"/>
    <mergeCell ref="E33:K33"/>
    <mergeCell ref="L33:M33"/>
    <mergeCell ref="O33:Q33"/>
    <mergeCell ref="R33:S33"/>
    <mergeCell ref="A34:C34"/>
    <mergeCell ref="E34:K34"/>
    <mergeCell ref="L34:M34"/>
    <mergeCell ref="O34:Q34"/>
    <mergeCell ref="R34:S34"/>
    <mergeCell ref="A35:C35"/>
    <mergeCell ref="E35:K35"/>
    <mergeCell ref="L35:M35"/>
    <mergeCell ref="O35:Q35"/>
    <mergeCell ref="R35:S35"/>
    <mergeCell ref="A36:C36"/>
    <mergeCell ref="E36:K36"/>
    <mergeCell ref="L36:M36"/>
    <mergeCell ref="O36:Q36"/>
    <mergeCell ref="R36:S36"/>
    <mergeCell ref="A37:C37"/>
    <mergeCell ref="E37:K37"/>
    <mergeCell ref="L37:M37"/>
    <mergeCell ref="O37:Q37"/>
    <mergeCell ref="R37:S37"/>
    <mergeCell ref="A48:S48"/>
    <mergeCell ref="A40:C40"/>
    <mergeCell ref="M40:Q40"/>
    <mergeCell ref="R40:S40"/>
    <mergeCell ref="A41:C41"/>
    <mergeCell ref="O41:Q41"/>
    <mergeCell ref="R43:S43"/>
    <mergeCell ref="A38:C38"/>
    <mergeCell ref="E38:K38"/>
    <mergeCell ref="L38:M38"/>
    <mergeCell ref="O38:Q38"/>
    <mergeCell ref="R38:S38"/>
    <mergeCell ref="A39:C39"/>
    <mergeCell ref="E39:K39"/>
    <mergeCell ref="L39:M39"/>
    <mergeCell ref="O39:Q39"/>
    <mergeCell ref="R39:S39"/>
  </mergeCells>
  <conditionalFormatting sqref="H10:M10">
    <cfRule type="cellIs" dxfId="6" priority="16" operator="equal">
      <formula>"             MUST SELECT 'YES' OR 'NO' ABOVE"</formula>
    </cfRule>
    <cfRule type="cellIs" dxfId="5" priority="17" operator="equal">
      <formula>"     Punch list to achieve Substantial Completion"</formula>
    </cfRule>
  </conditionalFormatting>
  <conditionalFormatting sqref="N11:S11">
    <cfRule type="expression" dxfId="4" priority="12">
      <formula>$N$11&gt;0</formula>
    </cfRule>
  </conditionalFormatting>
  <conditionalFormatting sqref="N10">
    <cfRule type="expression" dxfId="3" priority="11">
      <formula>$N$11&gt;0</formula>
    </cfRule>
    <cfRule type="containsErrors" dxfId="2" priority="20">
      <formula>ISERROR(N10)</formula>
    </cfRule>
  </conditionalFormatting>
  <printOptions horizontalCentered="1"/>
  <pageMargins left="0.25" right="0.25" top="0.75" bottom="0.75" header="0.3" footer="0.3"/>
  <pageSetup paperSize="3" scale="71" fitToHeight="0" orientation="landscape" cellComments="asDisplayed" r:id="rId1"/>
  <headerFooter>
    <oddFooter>&amp;LForm CC-0010&amp;CPage &amp;P of &amp;N&amp;R&amp;K000000Revised 1/17/2020</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13" operator="notEqual" id="{75A0C445-6523-4D25-A39F-6F7190720425}">
            <xm:f>'Punch List'!$S$73</xm:f>
            <x14:dxf>
              <font>
                <b/>
                <i val="0"/>
                <color rgb="FFFF0000"/>
              </font>
              <fill>
                <patternFill patternType="none">
                  <bgColor auto="1"/>
                </patternFill>
              </fill>
              <border>
                <left style="thin">
                  <color rgb="FFFF0000"/>
                </left>
                <right style="thin">
                  <color rgb="FFFF0000"/>
                </right>
                <top style="thin">
                  <color rgb="FFFF0000"/>
                </top>
                <bottom style="thin">
                  <color rgb="FFFF0000"/>
                </bottom>
              </border>
            </x14:dxf>
          </x14:cfRule>
          <xm:sqref>R43:S43</xm:sqref>
        </x14:conditionalFormatting>
        <x14:conditionalFormatting xmlns:xm="http://schemas.microsoft.com/office/excel/2006/main">
          <x14:cfRule type="expression" priority="3" id="{B7D5E498-07C7-47D8-923D-AF9F62A9B6DA}">
            <xm:f>'Punch List'!$B$26:$B$61="N/A - All work completed at SC. No outstanding items to note on Final Completion Punch List."</xm:f>
            <x14:dxf>
              <font>
                <b/>
                <i val="0"/>
                <color theme="1"/>
              </font>
            </x14:dxf>
          </x14:cfRule>
          <xm:sqref>A48:S48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List!$A:$A</xm:f>
          </x14:formula1>
          <xm:sqref>A27:A39</xm:sqref>
        </x14:dataValidation>
        <x14:dataValidation type="list" allowBlank="1" showInputMessage="1" showErrorMessage="1">
          <x14:formula1>
            <xm:f>List!$D$1:$D$9</xm:f>
          </x14:formula1>
          <xm:sqref>D10</xm:sqref>
        </x14:dataValidation>
        <x14:dataValidation type="list" allowBlank="1" showInputMessage="1" showErrorMessage="1">
          <x14:formula1>
            <xm:f>List!$B$1:$B$2</xm:f>
          </x14:formula1>
          <xm:sqref>L26:L39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A15" sqref="A15"/>
    </sheetView>
  </sheetViews>
  <sheetFormatPr defaultRowHeight="15" x14ac:dyDescent="0.25"/>
  <cols>
    <col min="1" max="1" width="58.5703125" style="2" customWidth="1"/>
    <col min="3" max="3" width="38.7109375" customWidth="1"/>
    <col min="4" max="4" width="29.28515625" bestFit="1" customWidth="1"/>
    <col min="5" max="5" width="31.7109375" bestFit="1" customWidth="1"/>
    <col min="6" max="6" width="34.5703125" bestFit="1" customWidth="1"/>
  </cols>
  <sheetData>
    <row r="1" spans="1:6" ht="14.65" customHeight="1" x14ac:dyDescent="0.25">
      <c r="A1" s="5" t="s">
        <v>73</v>
      </c>
      <c r="C1" s="40" t="s">
        <v>75</v>
      </c>
      <c r="D1" t="s">
        <v>59</v>
      </c>
      <c r="E1" t="s">
        <v>99</v>
      </c>
      <c r="F1" s="5" t="s">
        <v>72</v>
      </c>
    </row>
    <row r="2" spans="1:6" ht="14.65" customHeight="1" x14ac:dyDescent="0.25">
      <c r="A2" s="5" t="s">
        <v>27</v>
      </c>
      <c r="B2" s="18" t="s">
        <v>46</v>
      </c>
      <c r="C2" s="40" t="s">
        <v>84</v>
      </c>
      <c r="D2" t="s">
        <v>60</v>
      </c>
      <c r="E2" t="s">
        <v>100</v>
      </c>
    </row>
    <row r="3" spans="1:6" ht="14.65" customHeight="1" x14ac:dyDescent="0.25">
      <c r="A3" s="5" t="s">
        <v>1</v>
      </c>
      <c r="C3" s="40" t="s">
        <v>56</v>
      </c>
      <c r="D3" t="s">
        <v>61</v>
      </c>
    </row>
    <row r="4" spans="1:6" ht="14.65" customHeight="1" x14ac:dyDescent="0.25">
      <c r="A4" s="5" t="s">
        <v>52</v>
      </c>
      <c r="C4" s="40" t="s">
        <v>83</v>
      </c>
      <c r="D4" t="s">
        <v>62</v>
      </c>
    </row>
    <row r="5" spans="1:6" ht="14.65" customHeight="1" x14ac:dyDescent="0.25">
      <c r="A5" s="5" t="s">
        <v>10</v>
      </c>
      <c r="D5" t="s">
        <v>63</v>
      </c>
    </row>
    <row r="6" spans="1:6" ht="14.65" customHeight="1" x14ac:dyDescent="0.25">
      <c r="A6" s="5" t="s">
        <v>53</v>
      </c>
      <c r="D6" t="s">
        <v>64</v>
      </c>
    </row>
    <row r="7" spans="1:6" ht="14.65" customHeight="1" x14ac:dyDescent="0.25">
      <c r="A7" s="5" t="s">
        <v>20</v>
      </c>
      <c r="D7" t="s">
        <v>67</v>
      </c>
    </row>
    <row r="8" spans="1:6" ht="14.65" customHeight="1" x14ac:dyDescent="0.25">
      <c r="A8" s="5" t="s">
        <v>21</v>
      </c>
      <c r="D8" t="s">
        <v>65</v>
      </c>
    </row>
    <row r="9" spans="1:6" ht="14.65" customHeight="1" x14ac:dyDescent="0.25">
      <c r="A9" s="5" t="s">
        <v>22</v>
      </c>
      <c r="D9" t="s">
        <v>66</v>
      </c>
    </row>
    <row r="10" spans="1:6" ht="14.65" customHeight="1" x14ac:dyDescent="0.25">
      <c r="A10" s="5" t="s">
        <v>23</v>
      </c>
    </row>
    <row r="11" spans="1:6" x14ac:dyDescent="0.25">
      <c r="A11" s="5" t="s">
        <v>24</v>
      </c>
    </row>
    <row r="12" spans="1:6" x14ac:dyDescent="0.25">
      <c r="A12" s="5" t="s">
        <v>41</v>
      </c>
    </row>
    <row r="13" spans="1:6" x14ac:dyDescent="0.25">
      <c r="A13" s="5" t="s">
        <v>25</v>
      </c>
    </row>
    <row r="14" spans="1:6" ht="26.25" x14ac:dyDescent="0.25">
      <c r="A14" s="5" t="s">
        <v>109</v>
      </c>
    </row>
    <row r="15" spans="1:6" x14ac:dyDescent="0.25">
      <c r="A15" s="5"/>
    </row>
  </sheetData>
  <sheetProtection algorithmName="SHA-512" hashValue="pR4hJrxoXZeLuKjEvxpB+6ru3k9m3tfogIG6qJODQ0R00TB8aBQZ4e6Wav9PdRugRNL9crxT3QQcu1pNOfZNng==" saltValue="xLT4uveftFWKRiR415X38g==" spinCount="100000" sheet="1"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Punch List</vt:lpstr>
      <vt:lpstr>Summary Page (Cover Page)</vt:lpstr>
      <vt:lpstr>List</vt:lpstr>
      <vt:lpstr>'Punch List'!Print_Area</vt:lpstr>
      <vt:lpstr>'Summary Page (Cover Page)'!Print_Area</vt:lpstr>
      <vt:lpstr>'Punch List'!Print_Titles</vt:lpstr>
      <vt:lpstr>'Summary Page (Cover Page)'!Print_Titles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Garber 2</dc:creator>
  <cp:lastModifiedBy>Ulysses Gatdula</cp:lastModifiedBy>
  <cp:lastPrinted>2020-01-20T20:26:42Z</cp:lastPrinted>
  <dcterms:created xsi:type="dcterms:W3CDTF">2015-05-05T18:47:51Z</dcterms:created>
  <dcterms:modified xsi:type="dcterms:W3CDTF">2020-01-20T20:29:12Z</dcterms:modified>
</cp:coreProperties>
</file>