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showInkAnnotation="0" codeName="ThisWorkbook" autoCompressPictures="0"/>
  <mc:AlternateContent xmlns:mc="http://schemas.openxmlformats.org/markup-compatibility/2006">
    <mc:Choice Requires="x15">
      <x15ac:absPath xmlns:x15ac="http://schemas.microsoft.com/office/spreadsheetml/2010/11/ac" url="P:\001 Quality\ULYSSES\~WORKSPACE\cp-0191\"/>
    </mc:Choice>
  </mc:AlternateContent>
  <workbookProtection workbookAlgorithmName="SHA-512" workbookHashValue="/FlDxKMM0A3CUtslkdWGFTD2ltfrPUDTN4otKaj3KzXivNrLqWXMuXcFO59bPpz1JUvX4d/4yRumGye9nGBpLg==" workbookSaltValue="6qekXPmaQYh4RyiWB5dU0Q==" workbookSpinCount="100000" lockStructure="1"/>
  <bookViews>
    <workbookView xWindow="0" yWindow="0" windowWidth="28800" windowHeight="12000" tabRatio="812" activeTab="1"/>
  </bookViews>
  <sheets>
    <sheet name="Summary Payment Certification" sheetId="76" r:id="rId1"/>
    <sheet name="Project 1 - Payment Cert" sheetId="5" r:id="rId2"/>
    <sheet name="Project 1 - Items of Work" sheetId="6" r:id="rId3"/>
    <sheet name="Project 1 - Changes" sheetId="7" r:id="rId4"/>
    <sheet name="Project 2 - Payment Cert" sheetId="86" r:id="rId5"/>
    <sheet name="Project 2 - Items of Work" sheetId="87" r:id="rId6"/>
    <sheet name="Project 2 - Changes" sheetId="88" r:id="rId7"/>
    <sheet name="Project 3 - Payment Cert" sheetId="89" r:id="rId8"/>
    <sheet name="Project 3 - Items of Work" sheetId="90" r:id="rId9"/>
    <sheet name="Project 3 - Changes" sheetId="91" r:id="rId10"/>
    <sheet name="Project 4 - Payment Cert" sheetId="92" r:id="rId11"/>
    <sheet name="Project 4 - Items of Work" sheetId="93" r:id="rId12"/>
    <sheet name="Project 4 - Changes" sheetId="94" r:id="rId13"/>
    <sheet name="Project 5 - Payment Cert" sheetId="95" r:id="rId14"/>
    <sheet name="Project 5 - Items of Work" sheetId="96" r:id="rId15"/>
    <sheet name="Project 5 - Changes" sheetId="97" r:id="rId16"/>
  </sheets>
  <definedNames>
    <definedName name="_xlnm.Print_Area" localSheetId="3">'Project 1 - Changes'!$A$1:$N$215</definedName>
    <definedName name="_xlnm.Print_Area" localSheetId="2">'Project 1 - Items of Work'!$A$1:$L$144</definedName>
    <definedName name="_xlnm.Print_Area" localSheetId="6">'Project 2 - Changes'!$A$1:$N$215</definedName>
    <definedName name="_xlnm.Print_Area" localSheetId="5">'Project 2 - Items of Work'!$A$1:$L$144</definedName>
    <definedName name="_xlnm.Print_Area" localSheetId="9">'Project 3 - Changes'!$A$1:$N$215</definedName>
    <definedName name="_xlnm.Print_Area" localSheetId="8">'Project 3 - Items of Work'!$A$1:$L$144</definedName>
    <definedName name="_xlnm.Print_Area" localSheetId="12">'Project 4 - Changes'!$A$1:$N$215</definedName>
    <definedName name="_xlnm.Print_Area" localSheetId="11">'Project 4 - Items of Work'!$A$1:$L$144</definedName>
    <definedName name="_xlnm.Print_Area" localSheetId="15">'Project 5 - Changes'!$A$1:$N$215</definedName>
    <definedName name="_xlnm.Print_Area" localSheetId="14">'Project 5 - Items of Work'!$A$1:$L$144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3" i="76" l="1"/>
  <c r="G30" i="76"/>
  <c r="G27" i="76"/>
  <c r="G25" i="76"/>
  <c r="G24" i="76"/>
  <c r="G21" i="76"/>
  <c r="F33" i="76"/>
  <c r="F27" i="76"/>
  <c r="F25" i="76"/>
  <c r="F24" i="76"/>
  <c r="F21" i="76"/>
  <c r="F20" i="76"/>
  <c r="F19" i="76"/>
  <c r="G20" i="76"/>
  <c r="G19" i="76"/>
  <c r="G16" i="76"/>
  <c r="G15" i="76"/>
  <c r="G14" i="76"/>
  <c r="F16" i="76"/>
  <c r="F15" i="76"/>
  <c r="F14" i="76"/>
  <c r="N215" i="97"/>
  <c r="F211" i="97"/>
  <c r="F210" i="97"/>
  <c r="F212" i="97" s="1"/>
  <c r="L209" i="97"/>
  <c r="N209" i="97" s="1"/>
  <c r="K209" i="97"/>
  <c r="M209" i="97" s="1"/>
  <c r="J209" i="97"/>
  <c r="H209" i="97"/>
  <c r="B209" i="97"/>
  <c r="K208" i="97"/>
  <c r="M208" i="97" s="1"/>
  <c r="J208" i="97"/>
  <c r="H208" i="97"/>
  <c r="B208" i="97"/>
  <c r="N207" i="97"/>
  <c r="M207" i="97"/>
  <c r="L207" i="97"/>
  <c r="K207" i="97"/>
  <c r="J207" i="97"/>
  <c r="H207" i="97"/>
  <c r="B207" i="97"/>
  <c r="M206" i="97"/>
  <c r="L206" i="97"/>
  <c r="N206" i="97" s="1"/>
  <c r="K206" i="97"/>
  <c r="J206" i="97"/>
  <c r="H206" i="97"/>
  <c r="B206" i="97"/>
  <c r="M205" i="97"/>
  <c r="L205" i="97"/>
  <c r="N205" i="97" s="1"/>
  <c r="K205" i="97"/>
  <c r="J205" i="97"/>
  <c r="H205" i="97"/>
  <c r="B205" i="97"/>
  <c r="K204" i="97"/>
  <c r="M204" i="97" s="1"/>
  <c r="J204" i="97"/>
  <c r="H204" i="97"/>
  <c r="B204" i="97"/>
  <c r="N203" i="97"/>
  <c r="L203" i="97"/>
  <c r="K203" i="97"/>
  <c r="M203" i="97" s="1"/>
  <c r="J203" i="97"/>
  <c r="H203" i="97"/>
  <c r="B203" i="97"/>
  <c r="M202" i="97"/>
  <c r="L202" i="97"/>
  <c r="N202" i="97" s="1"/>
  <c r="K202" i="97"/>
  <c r="J202" i="97"/>
  <c r="H202" i="97"/>
  <c r="B202" i="97"/>
  <c r="L201" i="97"/>
  <c r="N201" i="97" s="1"/>
  <c r="K201" i="97"/>
  <c r="M201" i="97" s="1"/>
  <c r="J201" i="97"/>
  <c r="H201" i="97"/>
  <c r="B201" i="97"/>
  <c r="K200" i="97"/>
  <c r="M200" i="97" s="1"/>
  <c r="J200" i="97"/>
  <c r="H200" i="97"/>
  <c r="B200" i="97"/>
  <c r="M199" i="97"/>
  <c r="K199" i="97"/>
  <c r="L199" i="97" s="1"/>
  <c r="N199" i="97" s="1"/>
  <c r="J199" i="97"/>
  <c r="H199" i="97"/>
  <c r="B199" i="97"/>
  <c r="M198" i="97"/>
  <c r="K198" i="97"/>
  <c r="L198" i="97" s="1"/>
  <c r="N198" i="97" s="1"/>
  <c r="J198" i="97"/>
  <c r="H198" i="97"/>
  <c r="B198" i="97"/>
  <c r="L197" i="97"/>
  <c r="N197" i="97" s="1"/>
  <c r="K197" i="97"/>
  <c r="M197" i="97" s="1"/>
  <c r="J197" i="97"/>
  <c r="H197" i="97"/>
  <c r="B197" i="97"/>
  <c r="K196" i="97"/>
  <c r="M196" i="97" s="1"/>
  <c r="J196" i="97"/>
  <c r="H196" i="97"/>
  <c r="B196" i="97"/>
  <c r="N195" i="97"/>
  <c r="M195" i="97"/>
  <c r="L195" i="97"/>
  <c r="K195" i="97"/>
  <c r="J195" i="97"/>
  <c r="H195" i="97"/>
  <c r="B195" i="97"/>
  <c r="M194" i="97"/>
  <c r="L194" i="97"/>
  <c r="N194" i="97" s="1"/>
  <c r="K194" i="97"/>
  <c r="J194" i="97"/>
  <c r="H194" i="97"/>
  <c r="B194" i="97"/>
  <c r="M193" i="97"/>
  <c r="L193" i="97"/>
  <c r="N193" i="97" s="1"/>
  <c r="K193" i="97"/>
  <c r="J193" i="97"/>
  <c r="H193" i="97"/>
  <c r="B193" i="97"/>
  <c r="K192" i="97"/>
  <c r="M192" i="97" s="1"/>
  <c r="J192" i="97"/>
  <c r="H192" i="97"/>
  <c r="B192" i="97"/>
  <c r="K191" i="97"/>
  <c r="M191" i="97" s="1"/>
  <c r="J191" i="97"/>
  <c r="H191" i="97"/>
  <c r="B191" i="97"/>
  <c r="M190" i="97"/>
  <c r="K190" i="97"/>
  <c r="L190" i="97" s="1"/>
  <c r="N190" i="97" s="1"/>
  <c r="J190" i="97"/>
  <c r="H190" i="97"/>
  <c r="B190" i="97"/>
  <c r="L189" i="97"/>
  <c r="N189" i="97" s="1"/>
  <c r="K189" i="97"/>
  <c r="M189" i="97" s="1"/>
  <c r="J189" i="97"/>
  <c r="H189" i="97"/>
  <c r="B189" i="97"/>
  <c r="K188" i="97"/>
  <c r="M188" i="97" s="1"/>
  <c r="J188" i="97"/>
  <c r="H188" i="97"/>
  <c r="B188" i="97"/>
  <c r="M187" i="97"/>
  <c r="K187" i="97"/>
  <c r="L187" i="97" s="1"/>
  <c r="N187" i="97" s="1"/>
  <c r="J187" i="97"/>
  <c r="H187" i="97"/>
  <c r="B187" i="97"/>
  <c r="M186" i="97"/>
  <c r="K186" i="97"/>
  <c r="L186" i="97" s="1"/>
  <c r="N186" i="97" s="1"/>
  <c r="J186" i="97"/>
  <c r="H186" i="97"/>
  <c r="B186" i="97"/>
  <c r="L185" i="97"/>
  <c r="N185" i="97" s="1"/>
  <c r="K185" i="97"/>
  <c r="M185" i="97" s="1"/>
  <c r="J185" i="97"/>
  <c r="H185" i="97"/>
  <c r="B185" i="97"/>
  <c r="K184" i="97"/>
  <c r="M184" i="97" s="1"/>
  <c r="J184" i="97"/>
  <c r="H184" i="97"/>
  <c r="B184" i="97"/>
  <c r="N183" i="97"/>
  <c r="M183" i="97"/>
  <c r="L183" i="97"/>
  <c r="K183" i="97"/>
  <c r="J183" i="97"/>
  <c r="H183" i="97"/>
  <c r="B183" i="97"/>
  <c r="M182" i="97"/>
  <c r="L182" i="97"/>
  <c r="N182" i="97" s="1"/>
  <c r="K182" i="97"/>
  <c r="J182" i="97"/>
  <c r="H182" i="97"/>
  <c r="B182" i="97"/>
  <c r="M181" i="97"/>
  <c r="L181" i="97"/>
  <c r="N181" i="97" s="1"/>
  <c r="K181" i="97"/>
  <c r="J181" i="97"/>
  <c r="H181" i="97"/>
  <c r="B181" i="97"/>
  <c r="K180" i="97"/>
  <c r="M180" i="97" s="1"/>
  <c r="J180" i="97"/>
  <c r="H180" i="97"/>
  <c r="B180" i="97"/>
  <c r="K179" i="97"/>
  <c r="M179" i="97" s="1"/>
  <c r="J179" i="97"/>
  <c r="H179" i="97"/>
  <c r="B179" i="97"/>
  <c r="M178" i="97"/>
  <c r="K178" i="97"/>
  <c r="L178" i="97" s="1"/>
  <c r="N178" i="97" s="1"/>
  <c r="J178" i="97"/>
  <c r="H178" i="97"/>
  <c r="B178" i="97"/>
  <c r="L177" i="97"/>
  <c r="N177" i="97" s="1"/>
  <c r="K177" i="97"/>
  <c r="M177" i="97" s="1"/>
  <c r="J177" i="97"/>
  <c r="H177" i="97"/>
  <c r="B177" i="97"/>
  <c r="K176" i="97"/>
  <c r="M176" i="97" s="1"/>
  <c r="J176" i="97"/>
  <c r="H176" i="97"/>
  <c r="B176" i="97"/>
  <c r="N175" i="97"/>
  <c r="M175" i="97"/>
  <c r="L175" i="97"/>
  <c r="K175" i="97"/>
  <c r="J175" i="97"/>
  <c r="H175" i="97"/>
  <c r="B175" i="97"/>
  <c r="N169" i="97"/>
  <c r="L169" i="97"/>
  <c r="G169" i="97"/>
  <c r="B169" i="97"/>
  <c r="N168" i="97"/>
  <c r="L168" i="97"/>
  <c r="G168" i="97"/>
  <c r="B168" i="97"/>
  <c r="N167" i="97"/>
  <c r="L167" i="97"/>
  <c r="B167" i="97"/>
  <c r="N166" i="97"/>
  <c r="L166" i="97"/>
  <c r="B166" i="97"/>
  <c r="N161" i="97"/>
  <c r="L159" i="97"/>
  <c r="N159" i="97" s="1"/>
  <c r="K159" i="97"/>
  <c r="M159" i="97" s="1"/>
  <c r="J159" i="97"/>
  <c r="H159" i="97"/>
  <c r="B159" i="97"/>
  <c r="K158" i="97"/>
  <c r="M158" i="97" s="1"/>
  <c r="J158" i="97"/>
  <c r="H158" i="97"/>
  <c r="B158" i="97"/>
  <c r="M157" i="97"/>
  <c r="K157" i="97"/>
  <c r="L157" i="97" s="1"/>
  <c r="N157" i="97" s="1"/>
  <c r="J157" i="97"/>
  <c r="H157" i="97"/>
  <c r="B157" i="97"/>
  <c r="N156" i="97"/>
  <c r="M156" i="97"/>
  <c r="L156" i="97"/>
  <c r="K156" i="97"/>
  <c r="J156" i="97"/>
  <c r="H156" i="97"/>
  <c r="B156" i="97"/>
  <c r="L155" i="97"/>
  <c r="N155" i="97" s="1"/>
  <c r="K155" i="97"/>
  <c r="M155" i="97" s="1"/>
  <c r="J155" i="97"/>
  <c r="H155" i="97"/>
  <c r="B155" i="97"/>
  <c r="K154" i="97"/>
  <c r="M154" i="97" s="1"/>
  <c r="J154" i="97"/>
  <c r="H154" i="97"/>
  <c r="B154" i="97"/>
  <c r="N153" i="97"/>
  <c r="L153" i="97"/>
  <c r="K153" i="97"/>
  <c r="M153" i="97" s="1"/>
  <c r="J153" i="97"/>
  <c r="H153" i="97"/>
  <c r="B153" i="97"/>
  <c r="M152" i="97"/>
  <c r="L152" i="97"/>
  <c r="N152" i="97" s="1"/>
  <c r="K152" i="97"/>
  <c r="J152" i="97"/>
  <c r="H152" i="97"/>
  <c r="B152" i="97"/>
  <c r="M151" i="97"/>
  <c r="L151" i="97"/>
  <c r="N151" i="97" s="1"/>
  <c r="K151" i="97"/>
  <c r="J151" i="97"/>
  <c r="H151" i="97"/>
  <c r="B151" i="97"/>
  <c r="K150" i="97"/>
  <c r="M150" i="97" s="1"/>
  <c r="J150" i="97"/>
  <c r="H150" i="97"/>
  <c r="B150" i="97"/>
  <c r="K149" i="97"/>
  <c r="M149" i="97" s="1"/>
  <c r="J149" i="97"/>
  <c r="H149" i="97"/>
  <c r="B149" i="97"/>
  <c r="M148" i="97"/>
  <c r="K148" i="97"/>
  <c r="L148" i="97" s="1"/>
  <c r="N148" i="97" s="1"/>
  <c r="J148" i="97"/>
  <c r="H148" i="97"/>
  <c r="B148" i="97"/>
  <c r="L147" i="97"/>
  <c r="N147" i="97" s="1"/>
  <c r="K147" i="97"/>
  <c r="M147" i="97" s="1"/>
  <c r="J147" i="97"/>
  <c r="H147" i="97"/>
  <c r="B147" i="97"/>
  <c r="K146" i="97"/>
  <c r="M146" i="97" s="1"/>
  <c r="J146" i="97"/>
  <c r="H146" i="97"/>
  <c r="B146" i="97"/>
  <c r="N145" i="97"/>
  <c r="M145" i="97"/>
  <c r="L145" i="97"/>
  <c r="K145" i="97"/>
  <c r="J145" i="97"/>
  <c r="H145" i="97"/>
  <c r="B145" i="97"/>
  <c r="N144" i="97"/>
  <c r="M144" i="97"/>
  <c r="L144" i="97"/>
  <c r="K144" i="97"/>
  <c r="J144" i="97"/>
  <c r="H144" i="97"/>
  <c r="B144" i="97"/>
  <c r="L143" i="97"/>
  <c r="N143" i="97" s="1"/>
  <c r="K143" i="97"/>
  <c r="M143" i="97" s="1"/>
  <c r="J143" i="97"/>
  <c r="H143" i="97"/>
  <c r="B143" i="97"/>
  <c r="K142" i="97"/>
  <c r="M142" i="97" s="1"/>
  <c r="J142" i="97"/>
  <c r="H142" i="97"/>
  <c r="B142" i="97"/>
  <c r="N141" i="97"/>
  <c r="L141" i="97"/>
  <c r="K141" i="97"/>
  <c r="M141" i="97" s="1"/>
  <c r="J141" i="97"/>
  <c r="H141" i="97"/>
  <c r="B141" i="97"/>
  <c r="M140" i="97"/>
  <c r="L140" i="97"/>
  <c r="N140" i="97" s="1"/>
  <c r="K140" i="97"/>
  <c r="J140" i="97"/>
  <c r="H140" i="97"/>
  <c r="B140" i="97"/>
  <c r="M139" i="97"/>
  <c r="L139" i="97"/>
  <c r="N139" i="97" s="1"/>
  <c r="K139" i="97"/>
  <c r="J139" i="97"/>
  <c r="H139" i="97"/>
  <c r="B139" i="97"/>
  <c r="K138" i="97"/>
  <c r="M138" i="97" s="1"/>
  <c r="J138" i="97"/>
  <c r="H138" i="97"/>
  <c r="B138" i="97"/>
  <c r="K137" i="97"/>
  <c r="M137" i="97" s="1"/>
  <c r="J137" i="97"/>
  <c r="H137" i="97"/>
  <c r="B137" i="97"/>
  <c r="M136" i="97"/>
  <c r="K136" i="97"/>
  <c r="L136" i="97" s="1"/>
  <c r="N136" i="97" s="1"/>
  <c r="J136" i="97"/>
  <c r="H136" i="97"/>
  <c r="B136" i="97"/>
  <c r="L135" i="97"/>
  <c r="N135" i="97" s="1"/>
  <c r="K135" i="97"/>
  <c r="M135" i="97" s="1"/>
  <c r="J135" i="97"/>
  <c r="H135" i="97"/>
  <c r="B135" i="97"/>
  <c r="K134" i="97"/>
  <c r="M134" i="97" s="1"/>
  <c r="J134" i="97"/>
  <c r="H134" i="97"/>
  <c r="B134" i="97"/>
  <c r="N133" i="97"/>
  <c r="M133" i="97"/>
  <c r="L133" i="97"/>
  <c r="K133" i="97"/>
  <c r="J133" i="97"/>
  <c r="H133" i="97"/>
  <c r="B133" i="97"/>
  <c r="N132" i="97"/>
  <c r="M132" i="97"/>
  <c r="L132" i="97"/>
  <c r="K132" i="97"/>
  <c r="J132" i="97"/>
  <c r="H132" i="97"/>
  <c r="B132" i="97"/>
  <c r="L131" i="97"/>
  <c r="N131" i="97" s="1"/>
  <c r="K131" i="97"/>
  <c r="M131" i="97" s="1"/>
  <c r="J131" i="97"/>
  <c r="H131" i="97"/>
  <c r="B131" i="97"/>
  <c r="K130" i="97"/>
  <c r="M130" i="97" s="1"/>
  <c r="J130" i="97"/>
  <c r="H130" i="97"/>
  <c r="B130" i="97"/>
  <c r="N129" i="97"/>
  <c r="L129" i="97"/>
  <c r="K129" i="97"/>
  <c r="M129" i="97" s="1"/>
  <c r="J129" i="97"/>
  <c r="H129" i="97"/>
  <c r="B129" i="97"/>
  <c r="M128" i="97"/>
  <c r="L128" i="97"/>
  <c r="N128" i="97" s="1"/>
  <c r="K128" i="97"/>
  <c r="J128" i="97"/>
  <c r="H128" i="97"/>
  <c r="B128" i="97"/>
  <c r="M127" i="97"/>
  <c r="L127" i="97"/>
  <c r="N127" i="97" s="1"/>
  <c r="K127" i="97"/>
  <c r="J127" i="97"/>
  <c r="H127" i="97"/>
  <c r="B127" i="97"/>
  <c r="K126" i="97"/>
  <c r="M126" i="97" s="1"/>
  <c r="J126" i="97"/>
  <c r="H126" i="97"/>
  <c r="B126" i="97"/>
  <c r="K125" i="97"/>
  <c r="M125" i="97" s="1"/>
  <c r="J125" i="97"/>
  <c r="H125" i="97"/>
  <c r="B125" i="97"/>
  <c r="M124" i="97"/>
  <c r="K124" i="97"/>
  <c r="L124" i="97" s="1"/>
  <c r="N124" i="97" s="1"/>
  <c r="J124" i="97"/>
  <c r="H124" i="97"/>
  <c r="B124" i="97"/>
  <c r="L123" i="97"/>
  <c r="N123" i="97" s="1"/>
  <c r="K123" i="97"/>
  <c r="M123" i="97" s="1"/>
  <c r="J123" i="97"/>
  <c r="H123" i="97"/>
  <c r="B123" i="97"/>
  <c r="K122" i="97"/>
  <c r="M122" i="97" s="1"/>
  <c r="J122" i="97"/>
  <c r="H122" i="97"/>
  <c r="B122" i="97"/>
  <c r="M121" i="97"/>
  <c r="K121" i="97"/>
  <c r="L121" i="97" s="1"/>
  <c r="N121" i="97" s="1"/>
  <c r="J121" i="97"/>
  <c r="H121" i="97"/>
  <c r="B121" i="97"/>
  <c r="N120" i="97"/>
  <c r="M120" i="97"/>
  <c r="L120" i="97"/>
  <c r="K120" i="97"/>
  <c r="J120" i="97"/>
  <c r="J211" i="97" s="1"/>
  <c r="H120" i="97"/>
  <c r="H211" i="97" s="1"/>
  <c r="B120" i="97"/>
  <c r="N114" i="97"/>
  <c r="L114" i="97"/>
  <c r="G114" i="97"/>
  <c r="B114" i="97"/>
  <c r="N113" i="97"/>
  <c r="L113" i="97"/>
  <c r="G113" i="97"/>
  <c r="B113" i="97"/>
  <c r="N112" i="97"/>
  <c r="L112" i="97"/>
  <c r="B112" i="97"/>
  <c r="N111" i="97"/>
  <c r="L111" i="97"/>
  <c r="B111" i="97"/>
  <c r="N106" i="97"/>
  <c r="H104" i="97"/>
  <c r="J103" i="97"/>
  <c r="N101" i="97"/>
  <c r="K101" i="97"/>
  <c r="M101" i="97" s="1"/>
  <c r="J101" i="97"/>
  <c r="B101" i="97"/>
  <c r="M100" i="97"/>
  <c r="K100" i="97"/>
  <c r="H100" i="97"/>
  <c r="B100" i="97"/>
  <c r="L99" i="97"/>
  <c r="K99" i="97"/>
  <c r="M99" i="97" s="1"/>
  <c r="B99" i="97"/>
  <c r="K98" i="97"/>
  <c r="M98" i="97" s="1"/>
  <c r="B98" i="97"/>
  <c r="N97" i="97"/>
  <c r="M97" i="97"/>
  <c r="K97" i="97"/>
  <c r="B97" i="97"/>
  <c r="M96" i="97"/>
  <c r="K96" i="97"/>
  <c r="H96" i="97"/>
  <c r="B96" i="97"/>
  <c r="K95" i="97"/>
  <c r="M95" i="97" s="1"/>
  <c r="B95" i="97"/>
  <c r="K94" i="97"/>
  <c r="M94" i="97" s="1"/>
  <c r="B94" i="97"/>
  <c r="M93" i="97"/>
  <c r="K93" i="97"/>
  <c r="J93" i="97"/>
  <c r="B93" i="97"/>
  <c r="M92" i="97"/>
  <c r="K92" i="97"/>
  <c r="B92" i="97"/>
  <c r="M91" i="97"/>
  <c r="L91" i="97"/>
  <c r="K91" i="97"/>
  <c r="B91" i="97"/>
  <c r="K90" i="97"/>
  <c r="M90" i="97" s="1"/>
  <c r="B90" i="97"/>
  <c r="N89" i="97"/>
  <c r="K89" i="97"/>
  <c r="M89" i="97" s="1"/>
  <c r="J89" i="97"/>
  <c r="B89" i="97"/>
  <c r="M88" i="97"/>
  <c r="K88" i="97"/>
  <c r="H88" i="97"/>
  <c r="B88" i="97"/>
  <c r="L87" i="97"/>
  <c r="K87" i="97"/>
  <c r="M87" i="97" s="1"/>
  <c r="B87" i="97"/>
  <c r="K86" i="97"/>
  <c r="M86" i="97" s="1"/>
  <c r="B86" i="97"/>
  <c r="N85" i="97"/>
  <c r="M85" i="97"/>
  <c r="K85" i="97"/>
  <c r="J85" i="97"/>
  <c r="B85" i="97"/>
  <c r="M84" i="97"/>
  <c r="K84" i="97"/>
  <c r="H84" i="97"/>
  <c r="B84" i="97"/>
  <c r="L83" i="97"/>
  <c r="K83" i="97"/>
  <c r="M83" i="97" s="1"/>
  <c r="B83" i="97"/>
  <c r="K82" i="97"/>
  <c r="M82" i="97" s="1"/>
  <c r="B82" i="97"/>
  <c r="N81" i="97"/>
  <c r="M81" i="97"/>
  <c r="K81" i="97"/>
  <c r="J81" i="97"/>
  <c r="B81" i="97"/>
  <c r="M80" i="97"/>
  <c r="K80" i="97"/>
  <c r="H80" i="97"/>
  <c r="B80" i="97"/>
  <c r="M79" i="97"/>
  <c r="L79" i="97"/>
  <c r="K79" i="97"/>
  <c r="B79" i="97"/>
  <c r="K78" i="97"/>
  <c r="M78" i="97" s="1"/>
  <c r="B78" i="97"/>
  <c r="N77" i="97"/>
  <c r="K77" i="97"/>
  <c r="M77" i="97" s="1"/>
  <c r="J77" i="97"/>
  <c r="B77" i="97"/>
  <c r="M76" i="97"/>
  <c r="K76" i="97"/>
  <c r="H76" i="97"/>
  <c r="B76" i="97"/>
  <c r="L75" i="97"/>
  <c r="K75" i="97"/>
  <c r="M75" i="97" s="1"/>
  <c r="B75" i="97"/>
  <c r="K74" i="97"/>
  <c r="M74" i="97" s="1"/>
  <c r="B74" i="97"/>
  <c r="N73" i="97"/>
  <c r="M73" i="97"/>
  <c r="K73" i="97"/>
  <c r="J73" i="97"/>
  <c r="B73" i="97"/>
  <c r="M72" i="97"/>
  <c r="K72" i="97"/>
  <c r="H72" i="97"/>
  <c r="B72" i="97"/>
  <c r="L71" i="97"/>
  <c r="K71" i="97"/>
  <c r="M71" i="97" s="1"/>
  <c r="B71" i="97"/>
  <c r="K70" i="97"/>
  <c r="M70" i="97" s="1"/>
  <c r="B70" i="97"/>
  <c r="N69" i="97"/>
  <c r="M69" i="97"/>
  <c r="K69" i="97"/>
  <c r="J69" i="97"/>
  <c r="B69" i="97"/>
  <c r="M68" i="97"/>
  <c r="K68" i="97"/>
  <c r="H68" i="97"/>
  <c r="B68" i="97"/>
  <c r="M67" i="97"/>
  <c r="L67" i="97"/>
  <c r="K67" i="97"/>
  <c r="B67" i="97"/>
  <c r="K66" i="97"/>
  <c r="M66" i="97" s="1"/>
  <c r="B66" i="97"/>
  <c r="N65" i="97"/>
  <c r="K65" i="97"/>
  <c r="M65" i="97" s="1"/>
  <c r="J65" i="97"/>
  <c r="B65" i="97"/>
  <c r="N59" i="97"/>
  <c r="L59" i="97"/>
  <c r="G59" i="97"/>
  <c r="B59" i="97"/>
  <c r="N58" i="97"/>
  <c r="L58" i="97"/>
  <c r="G58" i="97"/>
  <c r="B58" i="97"/>
  <c r="N57" i="97"/>
  <c r="L57" i="97"/>
  <c r="B57" i="97"/>
  <c r="N56" i="97"/>
  <c r="L56" i="97"/>
  <c r="B56" i="97"/>
  <c r="N51" i="97"/>
  <c r="D36" i="97"/>
  <c r="L35" i="97"/>
  <c r="K35" i="97" s="1"/>
  <c r="J35" i="97"/>
  <c r="I35" i="97" s="1"/>
  <c r="F35" i="97"/>
  <c r="H35" i="97" s="1"/>
  <c r="G35" i="97" s="1"/>
  <c r="E35" i="97"/>
  <c r="L34" i="97"/>
  <c r="K34" i="97" s="1"/>
  <c r="J34" i="97"/>
  <c r="I34" i="97" s="1"/>
  <c r="F34" i="97"/>
  <c r="H34" i="97" s="1"/>
  <c r="G34" i="97" s="1"/>
  <c r="L33" i="97"/>
  <c r="K33" i="97" s="1"/>
  <c r="J33" i="97"/>
  <c r="N33" i="97" s="1"/>
  <c r="M33" i="97" s="1"/>
  <c r="H33" i="97"/>
  <c r="G33" i="97" s="1"/>
  <c r="F33" i="97"/>
  <c r="E33" i="97" s="1"/>
  <c r="N32" i="97"/>
  <c r="M32" i="97" s="1"/>
  <c r="L32" i="97"/>
  <c r="K32" i="97"/>
  <c r="J32" i="97"/>
  <c r="I32" i="97" s="1"/>
  <c r="F32" i="97"/>
  <c r="E32" i="97" s="1"/>
  <c r="L31" i="97"/>
  <c r="K31" i="97" s="1"/>
  <c r="J31" i="97"/>
  <c r="I31" i="97"/>
  <c r="F31" i="97"/>
  <c r="F36" i="97" s="1"/>
  <c r="N30" i="97"/>
  <c r="L30" i="97"/>
  <c r="J30" i="97"/>
  <c r="J36" i="97" s="1"/>
  <c r="I36" i="97" s="1"/>
  <c r="L24" i="97"/>
  <c r="H24" i="97"/>
  <c r="F24" i="97"/>
  <c r="N23" i="97"/>
  <c r="M23" i="97" s="1"/>
  <c r="L23" i="97"/>
  <c r="K23" i="97" s="1"/>
  <c r="J23" i="97"/>
  <c r="I23" i="97"/>
  <c r="H23" i="97"/>
  <c r="G23" i="97" s="1"/>
  <c r="F23" i="97"/>
  <c r="E23" i="97" s="1"/>
  <c r="N22" i="97"/>
  <c r="M22" i="97" s="1"/>
  <c r="L22" i="97"/>
  <c r="J22" i="97"/>
  <c r="I22" i="97" s="1"/>
  <c r="H22" i="97"/>
  <c r="G22" i="97"/>
  <c r="F22" i="97"/>
  <c r="E22" i="97" s="1"/>
  <c r="N21" i="97"/>
  <c r="M21" i="97" s="1"/>
  <c r="L21" i="97"/>
  <c r="K21" i="97" s="1"/>
  <c r="J21" i="97"/>
  <c r="I21" i="97" s="1"/>
  <c r="H21" i="97"/>
  <c r="G21" i="97" s="1"/>
  <c r="F21" i="97"/>
  <c r="E21" i="97" s="1"/>
  <c r="N20" i="97"/>
  <c r="M20" i="97" s="1"/>
  <c r="L20" i="97"/>
  <c r="J20" i="97"/>
  <c r="I20" i="97" s="1"/>
  <c r="H20" i="97"/>
  <c r="G20" i="97" s="1"/>
  <c r="F20" i="97"/>
  <c r="E20" i="97" s="1"/>
  <c r="N19" i="97"/>
  <c r="M19" i="97" s="1"/>
  <c r="L19" i="97"/>
  <c r="K19" i="97" s="1"/>
  <c r="J19" i="97"/>
  <c r="I19" i="97" s="1"/>
  <c r="H19" i="97"/>
  <c r="G19" i="97" s="1"/>
  <c r="F19" i="97"/>
  <c r="E19" i="97" s="1"/>
  <c r="N18" i="97"/>
  <c r="M18" i="97" s="1"/>
  <c r="L18" i="97"/>
  <c r="K18" i="97" s="1"/>
  <c r="J18" i="97"/>
  <c r="N12" i="97"/>
  <c r="L12" i="97"/>
  <c r="G12" i="97"/>
  <c r="B12" i="97"/>
  <c r="N11" i="97"/>
  <c r="N104" i="97" s="1"/>
  <c r="L11" i="97"/>
  <c r="G11" i="97"/>
  <c r="B11" i="97"/>
  <c r="N10" i="97"/>
  <c r="L10" i="97"/>
  <c r="B10" i="97"/>
  <c r="N9" i="97"/>
  <c r="L9" i="97"/>
  <c r="B9" i="97"/>
  <c r="L144" i="96"/>
  <c r="D142" i="96"/>
  <c r="G14" i="95" s="1"/>
  <c r="C141" i="96"/>
  <c r="D140" i="96"/>
  <c r="L139" i="96"/>
  <c r="J139" i="96"/>
  <c r="H139" i="96"/>
  <c r="F139" i="96"/>
  <c r="D139" i="96"/>
  <c r="L138" i="96"/>
  <c r="J138" i="96"/>
  <c r="H138" i="96"/>
  <c r="F138" i="96"/>
  <c r="D138" i="96"/>
  <c r="L137" i="96"/>
  <c r="J137" i="96"/>
  <c r="H137" i="96"/>
  <c r="F137" i="96"/>
  <c r="C137" i="96"/>
  <c r="L136" i="96"/>
  <c r="J136" i="96"/>
  <c r="H136" i="96"/>
  <c r="F136" i="96"/>
  <c r="D136" i="96"/>
  <c r="L135" i="96"/>
  <c r="J135" i="96"/>
  <c r="H135" i="96"/>
  <c r="F135" i="96"/>
  <c r="D135" i="96"/>
  <c r="I134" i="96"/>
  <c r="K134" i="96" s="1"/>
  <c r="H134" i="96"/>
  <c r="F134" i="96"/>
  <c r="K133" i="96"/>
  <c r="J133" i="96"/>
  <c r="L133" i="96" s="1"/>
  <c r="I133" i="96"/>
  <c r="H133" i="96"/>
  <c r="F133" i="96"/>
  <c r="I132" i="96"/>
  <c r="K132" i="96" s="1"/>
  <c r="H132" i="96"/>
  <c r="F132" i="96"/>
  <c r="K131" i="96"/>
  <c r="J131" i="96"/>
  <c r="L131" i="96" s="1"/>
  <c r="I131" i="96"/>
  <c r="H131" i="96"/>
  <c r="F131" i="96"/>
  <c r="I130" i="96"/>
  <c r="K130" i="96" s="1"/>
  <c r="H130" i="96"/>
  <c r="F130" i="96"/>
  <c r="K129" i="96"/>
  <c r="J129" i="96"/>
  <c r="L129" i="96" s="1"/>
  <c r="I129" i="96"/>
  <c r="H129" i="96"/>
  <c r="F129" i="96"/>
  <c r="I128" i="96"/>
  <c r="K128" i="96" s="1"/>
  <c r="H128" i="96"/>
  <c r="F128" i="96"/>
  <c r="K127" i="96"/>
  <c r="J127" i="96"/>
  <c r="L127" i="96" s="1"/>
  <c r="I127" i="96"/>
  <c r="H127" i="96"/>
  <c r="F127" i="96"/>
  <c r="I126" i="96"/>
  <c r="K126" i="96" s="1"/>
  <c r="H126" i="96"/>
  <c r="F126" i="96"/>
  <c r="K125" i="96"/>
  <c r="J125" i="96"/>
  <c r="L125" i="96" s="1"/>
  <c r="I125" i="96"/>
  <c r="H125" i="96"/>
  <c r="F125" i="96"/>
  <c r="L119" i="96"/>
  <c r="J119" i="96"/>
  <c r="E119" i="96"/>
  <c r="B119" i="96"/>
  <c r="L118" i="96"/>
  <c r="J118" i="96"/>
  <c r="E118" i="96"/>
  <c r="B118" i="96"/>
  <c r="L117" i="96"/>
  <c r="J117" i="96"/>
  <c r="B117" i="96"/>
  <c r="L116" i="96"/>
  <c r="J116" i="96"/>
  <c r="B116" i="96"/>
  <c r="L111" i="96"/>
  <c r="K109" i="96"/>
  <c r="I109" i="96"/>
  <c r="J109" i="96" s="1"/>
  <c r="L109" i="96" s="1"/>
  <c r="H109" i="96"/>
  <c r="F109" i="96"/>
  <c r="I108" i="96"/>
  <c r="H108" i="96"/>
  <c r="F108" i="96"/>
  <c r="K107" i="96"/>
  <c r="I107" i="96"/>
  <c r="J107" i="96" s="1"/>
  <c r="L107" i="96" s="1"/>
  <c r="H107" i="96"/>
  <c r="F107" i="96"/>
  <c r="I106" i="96"/>
  <c r="H106" i="96"/>
  <c r="F106" i="96"/>
  <c r="L105" i="96"/>
  <c r="K105" i="96"/>
  <c r="I105" i="96"/>
  <c r="J105" i="96" s="1"/>
  <c r="H105" i="96"/>
  <c r="F105" i="96"/>
  <c r="I104" i="96"/>
  <c r="H104" i="96"/>
  <c r="F104" i="96"/>
  <c r="K103" i="96"/>
  <c r="I103" i="96"/>
  <c r="J103" i="96" s="1"/>
  <c r="L103" i="96" s="1"/>
  <c r="H103" i="96"/>
  <c r="F103" i="96"/>
  <c r="I102" i="96"/>
  <c r="H102" i="96"/>
  <c r="F102" i="96"/>
  <c r="K101" i="96"/>
  <c r="I101" i="96"/>
  <c r="J101" i="96" s="1"/>
  <c r="L101" i="96" s="1"/>
  <c r="H101" i="96"/>
  <c r="F101" i="96"/>
  <c r="I100" i="96"/>
  <c r="H100" i="96"/>
  <c r="F100" i="96"/>
  <c r="L99" i="96"/>
  <c r="K99" i="96"/>
  <c r="I99" i="96"/>
  <c r="J99" i="96" s="1"/>
  <c r="H99" i="96"/>
  <c r="F99" i="96"/>
  <c r="I98" i="96"/>
  <c r="H98" i="96"/>
  <c r="F98" i="96"/>
  <c r="K97" i="96"/>
  <c r="I97" i="96"/>
  <c r="J97" i="96" s="1"/>
  <c r="L97" i="96" s="1"/>
  <c r="H97" i="96"/>
  <c r="F97" i="96"/>
  <c r="I96" i="96"/>
  <c r="H96" i="96"/>
  <c r="F96" i="96"/>
  <c r="K95" i="96"/>
  <c r="I95" i="96"/>
  <c r="J95" i="96" s="1"/>
  <c r="L95" i="96" s="1"/>
  <c r="H95" i="96"/>
  <c r="F95" i="96"/>
  <c r="I94" i="96"/>
  <c r="H94" i="96"/>
  <c r="F94" i="96"/>
  <c r="L93" i="96"/>
  <c r="K93" i="96"/>
  <c r="I93" i="96"/>
  <c r="J93" i="96" s="1"/>
  <c r="H93" i="96"/>
  <c r="F93" i="96"/>
  <c r="I92" i="96"/>
  <c r="H92" i="96"/>
  <c r="F92" i="96"/>
  <c r="K91" i="96"/>
  <c r="I91" i="96"/>
  <c r="J91" i="96" s="1"/>
  <c r="L91" i="96" s="1"/>
  <c r="H91" i="96"/>
  <c r="F91" i="96"/>
  <c r="I90" i="96"/>
  <c r="H90" i="96"/>
  <c r="F90" i="96"/>
  <c r="K89" i="96"/>
  <c r="I89" i="96"/>
  <c r="J89" i="96" s="1"/>
  <c r="L89" i="96" s="1"/>
  <c r="H89" i="96"/>
  <c r="F89" i="96"/>
  <c r="I88" i="96"/>
  <c r="H88" i="96"/>
  <c r="F88" i="96"/>
  <c r="L87" i="96"/>
  <c r="K87" i="96"/>
  <c r="I87" i="96"/>
  <c r="J87" i="96" s="1"/>
  <c r="H87" i="96"/>
  <c r="F87" i="96"/>
  <c r="I86" i="96"/>
  <c r="H86" i="96"/>
  <c r="F86" i="96"/>
  <c r="K85" i="96"/>
  <c r="I85" i="96"/>
  <c r="J85" i="96" s="1"/>
  <c r="L85" i="96" s="1"/>
  <c r="H85" i="96"/>
  <c r="F85" i="96"/>
  <c r="I84" i="96"/>
  <c r="H84" i="96"/>
  <c r="F84" i="96"/>
  <c r="K83" i="96"/>
  <c r="I83" i="96"/>
  <c r="J83" i="96" s="1"/>
  <c r="L83" i="96" s="1"/>
  <c r="H83" i="96"/>
  <c r="F83" i="96"/>
  <c r="I82" i="96"/>
  <c r="H82" i="96"/>
  <c r="F82" i="96"/>
  <c r="L81" i="96"/>
  <c r="K81" i="96"/>
  <c r="I81" i="96"/>
  <c r="J81" i="96" s="1"/>
  <c r="H81" i="96"/>
  <c r="F81" i="96"/>
  <c r="I80" i="96"/>
  <c r="H80" i="96"/>
  <c r="F80" i="96"/>
  <c r="K79" i="96"/>
  <c r="I79" i="96"/>
  <c r="J79" i="96" s="1"/>
  <c r="L79" i="96" s="1"/>
  <c r="H79" i="96"/>
  <c r="F79" i="96"/>
  <c r="I78" i="96"/>
  <c r="H78" i="96"/>
  <c r="F78" i="96"/>
  <c r="K77" i="96"/>
  <c r="I77" i="96"/>
  <c r="J77" i="96" s="1"/>
  <c r="L77" i="96" s="1"/>
  <c r="H77" i="96"/>
  <c r="F77" i="96"/>
  <c r="I76" i="96"/>
  <c r="H76" i="96"/>
  <c r="F76" i="96"/>
  <c r="L75" i="96"/>
  <c r="K75" i="96"/>
  <c r="I75" i="96"/>
  <c r="J75" i="96" s="1"/>
  <c r="H75" i="96"/>
  <c r="F75" i="96"/>
  <c r="I74" i="96"/>
  <c r="H74" i="96"/>
  <c r="F74" i="96"/>
  <c r="K73" i="96"/>
  <c r="I73" i="96"/>
  <c r="J73" i="96" s="1"/>
  <c r="L73" i="96" s="1"/>
  <c r="H73" i="96"/>
  <c r="F73" i="96"/>
  <c r="I72" i="96"/>
  <c r="H72" i="96"/>
  <c r="F72" i="96"/>
  <c r="K71" i="96"/>
  <c r="I71" i="96"/>
  <c r="J71" i="96" s="1"/>
  <c r="L71" i="96" s="1"/>
  <c r="H71" i="96"/>
  <c r="F71" i="96"/>
  <c r="I70" i="96"/>
  <c r="H70" i="96"/>
  <c r="F70" i="96"/>
  <c r="L69" i="96"/>
  <c r="K69" i="96"/>
  <c r="I69" i="96"/>
  <c r="J69" i="96" s="1"/>
  <c r="H69" i="96"/>
  <c r="F69" i="96"/>
  <c r="L64" i="96"/>
  <c r="J64" i="96"/>
  <c r="E64" i="96"/>
  <c r="B64" i="96"/>
  <c r="L63" i="96"/>
  <c r="J63" i="96"/>
  <c r="E63" i="96"/>
  <c r="B63" i="96"/>
  <c r="L62" i="96"/>
  <c r="J62" i="96"/>
  <c r="B62" i="96"/>
  <c r="L61" i="96"/>
  <c r="J61" i="96"/>
  <c r="B61" i="96"/>
  <c r="L56" i="96"/>
  <c r="J54" i="96"/>
  <c r="L54" i="96" s="1"/>
  <c r="I54" i="96"/>
  <c r="K54" i="96" s="1"/>
  <c r="H54" i="96"/>
  <c r="F54" i="96"/>
  <c r="L53" i="96"/>
  <c r="K53" i="96"/>
  <c r="J53" i="96"/>
  <c r="I53" i="96"/>
  <c r="H53" i="96"/>
  <c r="F53" i="96"/>
  <c r="I52" i="96"/>
  <c r="K52" i="96" s="1"/>
  <c r="H52" i="96"/>
  <c r="F52" i="96"/>
  <c r="L51" i="96"/>
  <c r="K51" i="96"/>
  <c r="J51" i="96"/>
  <c r="I51" i="96"/>
  <c r="H51" i="96"/>
  <c r="F51" i="96"/>
  <c r="I50" i="96"/>
  <c r="K50" i="96" s="1"/>
  <c r="H50" i="96"/>
  <c r="F50" i="96"/>
  <c r="K49" i="96"/>
  <c r="J49" i="96"/>
  <c r="L49" i="96" s="1"/>
  <c r="I49" i="96"/>
  <c r="H49" i="96"/>
  <c r="F49" i="96"/>
  <c r="I48" i="96"/>
  <c r="K48" i="96" s="1"/>
  <c r="H48" i="96"/>
  <c r="H141" i="96" s="1"/>
  <c r="F48" i="96"/>
  <c r="L46" i="96"/>
  <c r="K46" i="96"/>
  <c r="J46" i="96"/>
  <c r="I46" i="96"/>
  <c r="H46" i="96"/>
  <c r="F46" i="96"/>
  <c r="L45" i="96"/>
  <c r="K45" i="96"/>
  <c r="J45" i="96"/>
  <c r="I45" i="96"/>
  <c r="H45" i="96"/>
  <c r="F45" i="96"/>
  <c r="L44" i="96"/>
  <c r="K44" i="96"/>
  <c r="J44" i="96"/>
  <c r="I44" i="96"/>
  <c r="H44" i="96"/>
  <c r="F44" i="96"/>
  <c r="L43" i="96"/>
  <c r="K43" i="96"/>
  <c r="J43" i="96"/>
  <c r="I43" i="96"/>
  <c r="H43" i="96"/>
  <c r="F43" i="96"/>
  <c r="L42" i="96"/>
  <c r="K42" i="96"/>
  <c r="J42" i="96"/>
  <c r="I42" i="96"/>
  <c r="H42" i="96"/>
  <c r="F42" i="96"/>
  <c r="L41" i="96"/>
  <c r="K41" i="96"/>
  <c r="J41" i="96"/>
  <c r="I41" i="96"/>
  <c r="H41" i="96"/>
  <c r="F41" i="96"/>
  <c r="L40" i="96"/>
  <c r="K40" i="96"/>
  <c r="J40" i="96"/>
  <c r="I40" i="96"/>
  <c r="H40" i="96"/>
  <c r="F40" i="96"/>
  <c r="L39" i="96"/>
  <c r="K39" i="96"/>
  <c r="J39" i="96"/>
  <c r="I39" i="96"/>
  <c r="H39" i="96"/>
  <c r="F39" i="96"/>
  <c r="L38" i="96"/>
  <c r="K38" i="96"/>
  <c r="J38" i="96"/>
  <c r="I38" i="96"/>
  <c r="H38" i="96"/>
  <c r="F38" i="96"/>
  <c r="L37" i="96"/>
  <c r="K37" i="96"/>
  <c r="J37" i="96"/>
  <c r="I37" i="96"/>
  <c r="H37" i="96"/>
  <c r="F37" i="96"/>
  <c r="L36" i="96"/>
  <c r="K36" i="96"/>
  <c r="J36" i="96"/>
  <c r="I36" i="96"/>
  <c r="H36" i="96"/>
  <c r="F36" i="96"/>
  <c r="L35" i="96"/>
  <c r="K35" i="96"/>
  <c r="J35" i="96"/>
  <c r="I35" i="96"/>
  <c r="H35" i="96"/>
  <c r="F35" i="96"/>
  <c r="L34" i="96"/>
  <c r="K34" i="96"/>
  <c r="J34" i="96"/>
  <c r="I34" i="96"/>
  <c r="H34" i="96"/>
  <c r="F34" i="96"/>
  <c r="L33" i="96"/>
  <c r="K33" i="96"/>
  <c r="J33" i="96"/>
  <c r="I33" i="96"/>
  <c r="H33" i="96"/>
  <c r="F33" i="96"/>
  <c r="L32" i="96"/>
  <c r="K32" i="96"/>
  <c r="J32" i="96"/>
  <c r="I32" i="96"/>
  <c r="H32" i="96"/>
  <c r="F32" i="96"/>
  <c r="L31" i="96"/>
  <c r="K31" i="96"/>
  <c r="J31" i="96"/>
  <c r="I31" i="96"/>
  <c r="H31" i="96"/>
  <c r="F31" i="96"/>
  <c r="L30" i="96"/>
  <c r="K30" i="96"/>
  <c r="J30" i="96"/>
  <c r="I30" i="96"/>
  <c r="H30" i="96"/>
  <c r="F30" i="96"/>
  <c r="L29" i="96"/>
  <c r="K29" i="96"/>
  <c r="J29" i="96"/>
  <c r="I29" i="96"/>
  <c r="H29" i="96"/>
  <c r="F29" i="96"/>
  <c r="L27" i="96"/>
  <c r="K27" i="96"/>
  <c r="J27" i="96"/>
  <c r="I27" i="96"/>
  <c r="H27" i="96"/>
  <c r="F27" i="96"/>
  <c r="L26" i="96"/>
  <c r="K26" i="96"/>
  <c r="J26" i="96"/>
  <c r="I26" i="96"/>
  <c r="H26" i="96"/>
  <c r="F26" i="96"/>
  <c r="L25" i="96"/>
  <c r="K25" i="96"/>
  <c r="J25" i="96"/>
  <c r="I25" i="96"/>
  <c r="H25" i="96"/>
  <c r="F25" i="96"/>
  <c r="L24" i="96"/>
  <c r="K24" i="96"/>
  <c r="J24" i="96"/>
  <c r="I24" i="96"/>
  <c r="H24" i="96"/>
  <c r="F24" i="96"/>
  <c r="L23" i="96"/>
  <c r="K23" i="96"/>
  <c r="J23" i="96"/>
  <c r="I23" i="96"/>
  <c r="H23" i="96"/>
  <c r="F23" i="96"/>
  <c r="L22" i="96"/>
  <c r="K22" i="96"/>
  <c r="J22" i="96"/>
  <c r="I22" i="96"/>
  <c r="H22" i="96"/>
  <c r="F22" i="96"/>
  <c r="L21" i="96"/>
  <c r="K21" i="96"/>
  <c r="J21" i="96"/>
  <c r="I21" i="96"/>
  <c r="H21" i="96"/>
  <c r="F21" i="96"/>
  <c r="L20" i="96"/>
  <c r="K20" i="96"/>
  <c r="J20" i="96"/>
  <c r="I20" i="96"/>
  <c r="H20" i="96"/>
  <c r="F20" i="96"/>
  <c r="H58" i="95"/>
  <c r="H39" i="95"/>
  <c r="A39" i="95"/>
  <c r="F37" i="95"/>
  <c r="F36" i="95"/>
  <c r="F35" i="95"/>
  <c r="F34" i="95"/>
  <c r="H33" i="95"/>
  <c r="F32" i="95"/>
  <c r="H30" i="95"/>
  <c r="F27" i="95"/>
  <c r="F26" i="95"/>
  <c r="F25" i="95"/>
  <c r="F24" i="95"/>
  <c r="F23" i="95"/>
  <c r="F22" i="95"/>
  <c r="G21" i="95"/>
  <c r="F21" i="95"/>
  <c r="H21" i="95" s="1"/>
  <c r="G20" i="95"/>
  <c r="G22" i="95" s="1"/>
  <c r="F20" i="95"/>
  <c r="G19" i="95"/>
  <c r="H19" i="95" s="1"/>
  <c r="F19" i="95"/>
  <c r="F18" i="95"/>
  <c r="F17" i="95"/>
  <c r="G16" i="95"/>
  <c r="H16" i="95" s="1"/>
  <c r="F16" i="95"/>
  <c r="G15" i="95"/>
  <c r="G17" i="95" s="1"/>
  <c r="F15" i="95"/>
  <c r="H15" i="95" s="1"/>
  <c r="F14" i="95"/>
  <c r="E13" i="95"/>
  <c r="B13" i="95"/>
  <c r="G12" i="95"/>
  <c r="B12" i="95"/>
  <c r="G23" i="95" l="1"/>
  <c r="G18" i="95"/>
  <c r="H17" i="95"/>
  <c r="K78" i="96"/>
  <c r="J78" i="96"/>
  <c r="L78" i="96" s="1"/>
  <c r="K90" i="96"/>
  <c r="J90" i="96"/>
  <c r="L90" i="96" s="1"/>
  <c r="M30" i="97"/>
  <c r="J130" i="96"/>
  <c r="L130" i="96" s="1"/>
  <c r="H140" i="96"/>
  <c r="H142" i="96" s="1"/>
  <c r="J128" i="96"/>
  <c r="L128" i="96" s="1"/>
  <c r="N31" i="97"/>
  <c r="M31" i="97" s="1"/>
  <c r="K108" i="96"/>
  <c r="J108" i="96"/>
  <c r="L108" i="96" s="1"/>
  <c r="J52" i="96"/>
  <c r="L52" i="96" s="1"/>
  <c r="J126" i="96"/>
  <c r="L126" i="96" s="1"/>
  <c r="J50" i="96"/>
  <c r="L50" i="96" s="1"/>
  <c r="K72" i="96"/>
  <c r="J72" i="96"/>
  <c r="L72" i="96" s="1"/>
  <c r="K70" i="96"/>
  <c r="J70" i="96"/>
  <c r="L70" i="96" s="1"/>
  <c r="K100" i="96"/>
  <c r="J100" i="96"/>
  <c r="L100" i="96" s="1"/>
  <c r="J48" i="96"/>
  <c r="K96" i="96"/>
  <c r="J96" i="96"/>
  <c r="L96" i="96" s="1"/>
  <c r="K94" i="96"/>
  <c r="J94" i="96"/>
  <c r="L94" i="96" s="1"/>
  <c r="K80" i="96"/>
  <c r="J80" i="96"/>
  <c r="L80" i="96" s="1"/>
  <c r="K92" i="96"/>
  <c r="J92" i="96"/>
  <c r="L92" i="96" s="1"/>
  <c r="K98" i="96"/>
  <c r="J98" i="96"/>
  <c r="L98" i="96" s="1"/>
  <c r="K104" i="96"/>
  <c r="J104" i="96"/>
  <c r="L104" i="96" s="1"/>
  <c r="K84" i="96"/>
  <c r="J84" i="96"/>
  <c r="L84" i="96" s="1"/>
  <c r="K102" i="96"/>
  <c r="J102" i="96"/>
  <c r="L102" i="96" s="1"/>
  <c r="H20" i="95"/>
  <c r="H22" i="95"/>
  <c r="K74" i="96"/>
  <c r="J74" i="96"/>
  <c r="L74" i="96" s="1"/>
  <c r="K86" i="96"/>
  <c r="J86" i="96"/>
  <c r="L86" i="96" s="1"/>
  <c r="H18" i="95"/>
  <c r="F140" i="96"/>
  <c r="F141" i="96"/>
  <c r="J134" i="96"/>
  <c r="L134" i="96" s="1"/>
  <c r="K24" i="97"/>
  <c r="K82" i="96"/>
  <c r="J82" i="96"/>
  <c r="L82" i="96" s="1"/>
  <c r="H14" i="95"/>
  <c r="K76" i="96"/>
  <c r="J76" i="96"/>
  <c r="L76" i="96" s="1"/>
  <c r="K88" i="96"/>
  <c r="J88" i="96"/>
  <c r="L88" i="96" s="1"/>
  <c r="K106" i="96"/>
  <c r="J106" i="96"/>
  <c r="L106" i="96" s="1"/>
  <c r="J132" i="96"/>
  <c r="L132" i="96" s="1"/>
  <c r="K20" i="97"/>
  <c r="K22" i="97"/>
  <c r="L36" i="97"/>
  <c r="E31" i="97"/>
  <c r="I33" i="97"/>
  <c r="H92" i="97"/>
  <c r="N93" i="97"/>
  <c r="L95" i="97"/>
  <c r="J97" i="97"/>
  <c r="L102" i="97"/>
  <c r="N35" i="97"/>
  <c r="M35" i="97" s="1"/>
  <c r="L66" i="97"/>
  <c r="J68" i="97"/>
  <c r="H75" i="97"/>
  <c r="N76" i="97"/>
  <c r="L78" i="97"/>
  <c r="J80" i="97"/>
  <c r="H87" i="97"/>
  <c r="N88" i="97"/>
  <c r="L90" i="97"/>
  <c r="J92" i="97"/>
  <c r="H99" i="97"/>
  <c r="N100" i="97"/>
  <c r="N102" i="97"/>
  <c r="L126" i="97"/>
  <c r="N126" i="97" s="1"/>
  <c r="L138" i="97"/>
  <c r="N138" i="97" s="1"/>
  <c r="L150" i="97"/>
  <c r="N150" i="97" s="1"/>
  <c r="L180" i="97"/>
  <c r="N180" i="97" s="1"/>
  <c r="L192" i="97"/>
  <c r="N192" i="97" s="1"/>
  <c r="L204" i="97"/>
  <c r="N204" i="97" s="1"/>
  <c r="H32" i="97"/>
  <c r="G32" i="97" s="1"/>
  <c r="J24" i="97"/>
  <c r="H70" i="97"/>
  <c r="N71" i="97"/>
  <c r="L73" i="97"/>
  <c r="J75" i="97"/>
  <c r="H82" i="97"/>
  <c r="N83" i="97"/>
  <c r="L85" i="97"/>
  <c r="J87" i="97"/>
  <c r="H94" i="97"/>
  <c r="N95" i="97"/>
  <c r="L97" i="97"/>
  <c r="J99" i="97"/>
  <c r="F103" i="97"/>
  <c r="H31" i="97"/>
  <c r="N34" i="97"/>
  <c r="M34" i="97" s="1"/>
  <c r="H65" i="97"/>
  <c r="N66" i="97"/>
  <c r="L68" i="97"/>
  <c r="J70" i="97"/>
  <c r="H77" i="97"/>
  <c r="N78" i="97"/>
  <c r="L80" i="97"/>
  <c r="J82" i="97"/>
  <c r="H89" i="97"/>
  <c r="N90" i="97"/>
  <c r="L92" i="97"/>
  <c r="J94" i="97"/>
  <c r="H101" i="97"/>
  <c r="H103" i="97"/>
  <c r="H210" i="97"/>
  <c r="H212" i="97" s="1"/>
  <c r="H67" i="97"/>
  <c r="N68" i="97"/>
  <c r="L70" i="97"/>
  <c r="J72" i="97"/>
  <c r="H79" i="97"/>
  <c r="N80" i="97"/>
  <c r="L82" i="97"/>
  <c r="J84" i="97"/>
  <c r="H91" i="97"/>
  <c r="N92" i="97"/>
  <c r="L94" i="97"/>
  <c r="J96" i="97"/>
  <c r="L103" i="97"/>
  <c r="L130" i="97"/>
  <c r="N130" i="97" s="1"/>
  <c r="L142" i="97"/>
  <c r="N142" i="97" s="1"/>
  <c r="L154" i="97"/>
  <c r="N154" i="97" s="1"/>
  <c r="L184" i="97"/>
  <c r="N184" i="97" s="1"/>
  <c r="L196" i="97"/>
  <c r="N196" i="97" s="1"/>
  <c r="L208" i="97"/>
  <c r="N208" i="97" s="1"/>
  <c r="J210" i="97"/>
  <c r="J212" i="97" s="1"/>
  <c r="N24" i="97"/>
  <c r="M24" i="97" s="1"/>
  <c r="E34" i="97"/>
  <c r="L65" i="97"/>
  <c r="J67" i="97"/>
  <c r="H74" i="97"/>
  <c r="N75" i="97"/>
  <c r="L77" i="97"/>
  <c r="J79" i="97"/>
  <c r="H86" i="97"/>
  <c r="N87" i="97"/>
  <c r="L89" i="97"/>
  <c r="J91" i="97"/>
  <c r="H98" i="97"/>
  <c r="N99" i="97"/>
  <c r="L101" i="97"/>
  <c r="N103" i="97"/>
  <c r="L125" i="97"/>
  <c r="N125" i="97" s="1"/>
  <c r="L137" i="97"/>
  <c r="N137" i="97" s="1"/>
  <c r="L149" i="97"/>
  <c r="N149" i="97" s="1"/>
  <c r="L179" i="97"/>
  <c r="N179" i="97" s="1"/>
  <c r="L191" i="97"/>
  <c r="N191" i="97" s="1"/>
  <c r="F213" i="97"/>
  <c r="H69" i="97"/>
  <c r="N70" i="97"/>
  <c r="L72" i="97"/>
  <c r="J74" i="97"/>
  <c r="H81" i="97"/>
  <c r="N82" i="97"/>
  <c r="L84" i="97"/>
  <c r="J86" i="97"/>
  <c r="H93" i="97"/>
  <c r="N94" i="97"/>
  <c r="L96" i="97"/>
  <c r="J98" i="97"/>
  <c r="F104" i="97"/>
  <c r="H213" i="97"/>
  <c r="K30" i="97"/>
  <c r="J213" i="97"/>
  <c r="H71" i="97"/>
  <c r="N72" i="97"/>
  <c r="L74" i="97"/>
  <c r="J76" i="97"/>
  <c r="H83" i="97"/>
  <c r="N84" i="97"/>
  <c r="L86" i="97"/>
  <c r="J88" i="97"/>
  <c r="H95" i="97"/>
  <c r="N96" i="97"/>
  <c r="L98" i="97"/>
  <c r="J100" i="97"/>
  <c r="F102" i="97"/>
  <c r="J104" i="97"/>
  <c r="L122" i="97"/>
  <c r="N122" i="97" s="1"/>
  <c r="N210" i="97" s="1"/>
  <c r="L134" i="97"/>
  <c r="N134" i="97" s="1"/>
  <c r="L146" i="97"/>
  <c r="N146" i="97" s="1"/>
  <c r="L158" i="97"/>
  <c r="N158" i="97" s="1"/>
  <c r="L176" i="97"/>
  <c r="N176" i="97" s="1"/>
  <c r="L188" i="97"/>
  <c r="N188" i="97" s="1"/>
  <c r="L200" i="97"/>
  <c r="N200" i="97" s="1"/>
  <c r="D24" i="97"/>
  <c r="H66" i="97"/>
  <c r="N67" i="97"/>
  <c r="L69" i="97"/>
  <c r="J71" i="97"/>
  <c r="H78" i="97"/>
  <c r="N79" i="97"/>
  <c r="L81" i="97"/>
  <c r="J83" i="97"/>
  <c r="H90" i="97"/>
  <c r="N91" i="97"/>
  <c r="L93" i="97"/>
  <c r="J95" i="97"/>
  <c r="H102" i="97"/>
  <c r="L104" i="97"/>
  <c r="J66" i="97"/>
  <c r="H73" i="97"/>
  <c r="N74" i="97"/>
  <c r="L76" i="97"/>
  <c r="J78" i="97"/>
  <c r="H85" i="97"/>
  <c r="N86" i="97"/>
  <c r="L88" i="97"/>
  <c r="J90" i="97"/>
  <c r="H97" i="97"/>
  <c r="N98" i="97"/>
  <c r="L100" i="97"/>
  <c r="J102" i="97"/>
  <c r="N215" i="94"/>
  <c r="F211" i="94"/>
  <c r="F210" i="94"/>
  <c r="M209" i="94"/>
  <c r="L209" i="94"/>
  <c r="N209" i="94" s="1"/>
  <c r="K209" i="94"/>
  <c r="J209" i="94"/>
  <c r="H209" i="94"/>
  <c r="B209" i="94"/>
  <c r="K208" i="94"/>
  <c r="M208" i="94" s="1"/>
  <c r="J208" i="94"/>
  <c r="H208" i="94"/>
  <c r="B208" i="94"/>
  <c r="L207" i="94"/>
  <c r="N207" i="94" s="1"/>
  <c r="K207" i="94"/>
  <c r="M207" i="94" s="1"/>
  <c r="J207" i="94"/>
  <c r="H207" i="94"/>
  <c r="B207" i="94"/>
  <c r="K206" i="94"/>
  <c r="L206" i="94" s="1"/>
  <c r="N206" i="94" s="1"/>
  <c r="J206" i="94"/>
  <c r="H206" i="94"/>
  <c r="B206" i="94"/>
  <c r="N205" i="94"/>
  <c r="M205" i="94"/>
  <c r="L205" i="94"/>
  <c r="K205" i="94"/>
  <c r="J205" i="94"/>
  <c r="H205" i="94"/>
  <c r="B205" i="94"/>
  <c r="K204" i="94"/>
  <c r="M204" i="94" s="1"/>
  <c r="J204" i="94"/>
  <c r="H204" i="94"/>
  <c r="B204" i="94"/>
  <c r="K203" i="94"/>
  <c r="M203" i="94" s="1"/>
  <c r="J203" i="94"/>
  <c r="H203" i="94"/>
  <c r="B203" i="94"/>
  <c r="K202" i="94"/>
  <c r="L202" i="94" s="1"/>
  <c r="N202" i="94" s="1"/>
  <c r="J202" i="94"/>
  <c r="H202" i="94"/>
  <c r="B202" i="94"/>
  <c r="N201" i="94"/>
  <c r="M201" i="94"/>
  <c r="L201" i="94"/>
  <c r="K201" i="94"/>
  <c r="J201" i="94"/>
  <c r="H201" i="94"/>
  <c r="B201" i="94"/>
  <c r="M200" i="94"/>
  <c r="L200" i="94"/>
  <c r="N200" i="94" s="1"/>
  <c r="K200" i="94"/>
  <c r="J200" i="94"/>
  <c r="H200" i="94"/>
  <c r="B200" i="94"/>
  <c r="K199" i="94"/>
  <c r="M199" i="94" s="1"/>
  <c r="J199" i="94"/>
  <c r="H199" i="94"/>
  <c r="B199" i="94"/>
  <c r="N198" i="94"/>
  <c r="M198" i="94"/>
  <c r="K198" i="94"/>
  <c r="L198" i="94" s="1"/>
  <c r="J198" i="94"/>
  <c r="H198" i="94"/>
  <c r="B198" i="94"/>
  <c r="M197" i="94"/>
  <c r="L197" i="94"/>
  <c r="N197" i="94" s="1"/>
  <c r="K197" i="94"/>
  <c r="J197" i="94"/>
  <c r="H197" i="94"/>
  <c r="B197" i="94"/>
  <c r="M196" i="94"/>
  <c r="K196" i="94"/>
  <c r="L196" i="94" s="1"/>
  <c r="N196" i="94" s="1"/>
  <c r="J196" i="94"/>
  <c r="H196" i="94"/>
  <c r="B196" i="94"/>
  <c r="K195" i="94"/>
  <c r="M195" i="94" s="1"/>
  <c r="J195" i="94"/>
  <c r="H195" i="94"/>
  <c r="B195" i="94"/>
  <c r="N194" i="94"/>
  <c r="K194" i="94"/>
  <c r="L194" i="94" s="1"/>
  <c r="J194" i="94"/>
  <c r="H194" i="94"/>
  <c r="B194" i="94"/>
  <c r="M193" i="94"/>
  <c r="L193" i="94"/>
  <c r="N193" i="94" s="1"/>
  <c r="K193" i="94"/>
  <c r="J193" i="94"/>
  <c r="H193" i="94"/>
  <c r="B193" i="94"/>
  <c r="K192" i="94"/>
  <c r="M192" i="94" s="1"/>
  <c r="J192" i="94"/>
  <c r="H192" i="94"/>
  <c r="B192" i="94"/>
  <c r="L191" i="94"/>
  <c r="N191" i="94" s="1"/>
  <c r="K191" i="94"/>
  <c r="M191" i="94" s="1"/>
  <c r="J191" i="94"/>
  <c r="H191" i="94"/>
  <c r="B191" i="94"/>
  <c r="K190" i="94"/>
  <c r="L190" i="94" s="1"/>
  <c r="N190" i="94" s="1"/>
  <c r="J190" i="94"/>
  <c r="H190" i="94"/>
  <c r="B190" i="94"/>
  <c r="N189" i="94"/>
  <c r="M189" i="94"/>
  <c r="L189" i="94"/>
  <c r="K189" i="94"/>
  <c r="J189" i="94"/>
  <c r="H189" i="94"/>
  <c r="B189" i="94"/>
  <c r="K188" i="94"/>
  <c r="M188" i="94" s="1"/>
  <c r="J188" i="94"/>
  <c r="H188" i="94"/>
  <c r="B188" i="94"/>
  <c r="K187" i="94"/>
  <c r="M187" i="94" s="1"/>
  <c r="J187" i="94"/>
  <c r="H187" i="94"/>
  <c r="B187" i="94"/>
  <c r="K186" i="94"/>
  <c r="L186" i="94" s="1"/>
  <c r="N186" i="94" s="1"/>
  <c r="J186" i="94"/>
  <c r="H186" i="94"/>
  <c r="B186" i="94"/>
  <c r="N185" i="94"/>
  <c r="M185" i="94"/>
  <c r="L185" i="94"/>
  <c r="K185" i="94"/>
  <c r="J185" i="94"/>
  <c r="H185" i="94"/>
  <c r="B185" i="94"/>
  <c r="M184" i="94"/>
  <c r="L184" i="94"/>
  <c r="N184" i="94" s="1"/>
  <c r="K184" i="94"/>
  <c r="J184" i="94"/>
  <c r="H184" i="94"/>
  <c r="B184" i="94"/>
  <c r="K183" i="94"/>
  <c r="M183" i="94" s="1"/>
  <c r="J183" i="94"/>
  <c r="H183" i="94"/>
  <c r="B183" i="94"/>
  <c r="N182" i="94"/>
  <c r="M182" i="94"/>
  <c r="K182" i="94"/>
  <c r="L182" i="94" s="1"/>
  <c r="J182" i="94"/>
  <c r="H182" i="94"/>
  <c r="B182" i="94"/>
  <c r="M181" i="94"/>
  <c r="L181" i="94"/>
  <c r="N181" i="94" s="1"/>
  <c r="K181" i="94"/>
  <c r="J181" i="94"/>
  <c r="H181" i="94"/>
  <c r="B181" i="94"/>
  <c r="M180" i="94"/>
  <c r="K180" i="94"/>
  <c r="L180" i="94" s="1"/>
  <c r="N180" i="94" s="1"/>
  <c r="J180" i="94"/>
  <c r="H180" i="94"/>
  <c r="B180" i="94"/>
  <c r="K179" i="94"/>
  <c r="M179" i="94" s="1"/>
  <c r="J179" i="94"/>
  <c r="H179" i="94"/>
  <c r="B179" i="94"/>
  <c r="N178" i="94"/>
  <c r="K178" i="94"/>
  <c r="L178" i="94" s="1"/>
  <c r="J178" i="94"/>
  <c r="H178" i="94"/>
  <c r="B178" i="94"/>
  <c r="M177" i="94"/>
  <c r="L177" i="94"/>
  <c r="N177" i="94" s="1"/>
  <c r="K177" i="94"/>
  <c r="J177" i="94"/>
  <c r="H177" i="94"/>
  <c r="B177" i="94"/>
  <c r="K176" i="94"/>
  <c r="M176" i="94" s="1"/>
  <c r="J176" i="94"/>
  <c r="H176" i="94"/>
  <c r="B176" i="94"/>
  <c r="L175" i="94"/>
  <c r="N175" i="94" s="1"/>
  <c r="K175" i="94"/>
  <c r="M175" i="94" s="1"/>
  <c r="J175" i="94"/>
  <c r="H175" i="94"/>
  <c r="B175" i="94"/>
  <c r="N169" i="94"/>
  <c r="L169" i="94"/>
  <c r="G169" i="94"/>
  <c r="B169" i="94"/>
  <c r="N168" i="94"/>
  <c r="L168" i="94"/>
  <c r="G168" i="94"/>
  <c r="B168" i="94"/>
  <c r="N167" i="94"/>
  <c r="L167" i="94"/>
  <c r="B167" i="94"/>
  <c r="N166" i="94"/>
  <c r="L166" i="94"/>
  <c r="B166" i="94"/>
  <c r="N161" i="94"/>
  <c r="N159" i="94"/>
  <c r="M159" i="94"/>
  <c r="L159" i="94"/>
  <c r="K159" i="94"/>
  <c r="J159" i="94"/>
  <c r="H159" i="94"/>
  <c r="B159" i="94"/>
  <c r="M158" i="94"/>
  <c r="L158" i="94"/>
  <c r="N158" i="94" s="1"/>
  <c r="K158" i="94"/>
  <c r="J158" i="94"/>
  <c r="H158" i="94"/>
  <c r="B158" i="94"/>
  <c r="K157" i="94"/>
  <c r="M157" i="94" s="1"/>
  <c r="J157" i="94"/>
  <c r="H157" i="94"/>
  <c r="B157" i="94"/>
  <c r="N156" i="94"/>
  <c r="M156" i="94"/>
  <c r="K156" i="94"/>
  <c r="L156" i="94" s="1"/>
  <c r="J156" i="94"/>
  <c r="H156" i="94"/>
  <c r="B156" i="94"/>
  <c r="M155" i="94"/>
  <c r="L155" i="94"/>
  <c r="N155" i="94" s="1"/>
  <c r="K155" i="94"/>
  <c r="J155" i="94"/>
  <c r="H155" i="94"/>
  <c r="B155" i="94"/>
  <c r="M154" i="94"/>
  <c r="K154" i="94"/>
  <c r="L154" i="94" s="1"/>
  <c r="N154" i="94" s="1"/>
  <c r="J154" i="94"/>
  <c r="H154" i="94"/>
  <c r="B154" i="94"/>
  <c r="K153" i="94"/>
  <c r="M153" i="94" s="1"/>
  <c r="J153" i="94"/>
  <c r="H153" i="94"/>
  <c r="B153" i="94"/>
  <c r="N152" i="94"/>
  <c r="K152" i="94"/>
  <c r="L152" i="94" s="1"/>
  <c r="J152" i="94"/>
  <c r="H152" i="94"/>
  <c r="B152" i="94"/>
  <c r="M151" i="94"/>
  <c r="L151" i="94"/>
  <c r="N151" i="94" s="1"/>
  <c r="K151" i="94"/>
  <c r="J151" i="94"/>
  <c r="H151" i="94"/>
  <c r="B151" i="94"/>
  <c r="K150" i="94"/>
  <c r="M150" i="94" s="1"/>
  <c r="J150" i="94"/>
  <c r="H150" i="94"/>
  <c r="B150" i="94"/>
  <c r="L149" i="94"/>
  <c r="N149" i="94" s="1"/>
  <c r="K149" i="94"/>
  <c r="M149" i="94" s="1"/>
  <c r="J149" i="94"/>
  <c r="H149" i="94"/>
  <c r="B149" i="94"/>
  <c r="K148" i="94"/>
  <c r="L148" i="94" s="1"/>
  <c r="N148" i="94" s="1"/>
  <c r="J148" i="94"/>
  <c r="H148" i="94"/>
  <c r="B148" i="94"/>
  <c r="N147" i="94"/>
  <c r="M147" i="94"/>
  <c r="L147" i="94"/>
  <c r="K147" i="94"/>
  <c r="J147" i="94"/>
  <c r="H147" i="94"/>
  <c r="B147" i="94"/>
  <c r="K146" i="94"/>
  <c r="M146" i="94" s="1"/>
  <c r="J146" i="94"/>
  <c r="H146" i="94"/>
  <c r="B146" i="94"/>
  <c r="K145" i="94"/>
  <c r="M145" i="94" s="1"/>
  <c r="J145" i="94"/>
  <c r="H145" i="94"/>
  <c r="B145" i="94"/>
  <c r="K144" i="94"/>
  <c r="L144" i="94" s="1"/>
  <c r="N144" i="94" s="1"/>
  <c r="J144" i="94"/>
  <c r="H144" i="94"/>
  <c r="B144" i="94"/>
  <c r="N143" i="94"/>
  <c r="M143" i="94"/>
  <c r="L143" i="94"/>
  <c r="K143" i="94"/>
  <c r="J143" i="94"/>
  <c r="H143" i="94"/>
  <c r="B143" i="94"/>
  <c r="M142" i="94"/>
  <c r="L142" i="94"/>
  <c r="N142" i="94" s="1"/>
  <c r="K142" i="94"/>
  <c r="J142" i="94"/>
  <c r="H142" i="94"/>
  <c r="B142" i="94"/>
  <c r="K141" i="94"/>
  <c r="M141" i="94" s="1"/>
  <c r="J141" i="94"/>
  <c r="H141" i="94"/>
  <c r="B141" i="94"/>
  <c r="N140" i="94"/>
  <c r="M140" i="94"/>
  <c r="K140" i="94"/>
  <c r="L140" i="94" s="1"/>
  <c r="J140" i="94"/>
  <c r="H140" i="94"/>
  <c r="B140" i="94"/>
  <c r="M139" i="94"/>
  <c r="L139" i="94"/>
  <c r="N139" i="94" s="1"/>
  <c r="K139" i="94"/>
  <c r="J139" i="94"/>
  <c r="H139" i="94"/>
  <c r="B139" i="94"/>
  <c r="M138" i="94"/>
  <c r="K138" i="94"/>
  <c r="L138" i="94" s="1"/>
  <c r="N138" i="94" s="1"/>
  <c r="J138" i="94"/>
  <c r="H138" i="94"/>
  <c r="B138" i="94"/>
  <c r="K137" i="94"/>
  <c r="M137" i="94" s="1"/>
  <c r="J137" i="94"/>
  <c r="H137" i="94"/>
  <c r="B137" i="94"/>
  <c r="N136" i="94"/>
  <c r="K136" i="94"/>
  <c r="L136" i="94" s="1"/>
  <c r="J136" i="94"/>
  <c r="H136" i="94"/>
  <c r="B136" i="94"/>
  <c r="M135" i="94"/>
  <c r="L135" i="94"/>
  <c r="N135" i="94" s="1"/>
  <c r="K135" i="94"/>
  <c r="J135" i="94"/>
  <c r="H135" i="94"/>
  <c r="B135" i="94"/>
  <c r="K134" i="94"/>
  <c r="M134" i="94" s="1"/>
  <c r="J134" i="94"/>
  <c r="H134" i="94"/>
  <c r="B134" i="94"/>
  <c r="L133" i="94"/>
  <c r="N133" i="94" s="1"/>
  <c r="K133" i="94"/>
  <c r="M133" i="94" s="1"/>
  <c r="J133" i="94"/>
  <c r="H133" i="94"/>
  <c r="B133" i="94"/>
  <c r="K132" i="94"/>
  <c r="L132" i="94" s="1"/>
  <c r="N132" i="94" s="1"/>
  <c r="J132" i="94"/>
  <c r="H132" i="94"/>
  <c r="B132" i="94"/>
  <c r="N131" i="94"/>
  <c r="M131" i="94"/>
  <c r="L131" i="94"/>
  <c r="K131" i="94"/>
  <c r="J131" i="94"/>
  <c r="H131" i="94"/>
  <c r="B131" i="94"/>
  <c r="K130" i="94"/>
  <c r="M130" i="94" s="1"/>
  <c r="J130" i="94"/>
  <c r="H130" i="94"/>
  <c r="B130" i="94"/>
  <c r="K129" i="94"/>
  <c r="M129" i="94" s="1"/>
  <c r="J129" i="94"/>
  <c r="H129" i="94"/>
  <c r="B129" i="94"/>
  <c r="K128" i="94"/>
  <c r="L128" i="94" s="1"/>
  <c r="N128" i="94" s="1"/>
  <c r="J128" i="94"/>
  <c r="H128" i="94"/>
  <c r="B128" i="94"/>
  <c r="K127" i="94"/>
  <c r="L127" i="94" s="1"/>
  <c r="J127" i="94"/>
  <c r="H127" i="94"/>
  <c r="B127" i="94"/>
  <c r="K126" i="94"/>
  <c r="M126" i="94" s="1"/>
  <c r="J126" i="94"/>
  <c r="H126" i="94"/>
  <c r="B126" i="94"/>
  <c r="K125" i="94"/>
  <c r="M125" i="94" s="1"/>
  <c r="J125" i="94"/>
  <c r="H125" i="94"/>
  <c r="B125" i="94"/>
  <c r="N124" i="94"/>
  <c r="M124" i="94"/>
  <c r="K124" i="94"/>
  <c r="L124" i="94" s="1"/>
  <c r="J124" i="94"/>
  <c r="H124" i="94"/>
  <c r="B124" i="94"/>
  <c r="M123" i="94"/>
  <c r="L123" i="94"/>
  <c r="N123" i="94" s="1"/>
  <c r="K123" i="94"/>
  <c r="J123" i="94"/>
  <c r="H123" i="94"/>
  <c r="B123" i="94"/>
  <c r="M122" i="94"/>
  <c r="K122" i="94"/>
  <c r="L122" i="94" s="1"/>
  <c r="N122" i="94" s="1"/>
  <c r="J122" i="94"/>
  <c r="H122" i="94"/>
  <c r="B122" i="94"/>
  <c r="K121" i="94"/>
  <c r="M121" i="94" s="1"/>
  <c r="J121" i="94"/>
  <c r="H121" i="94"/>
  <c r="B121" i="94"/>
  <c r="N120" i="94"/>
  <c r="K120" i="94"/>
  <c r="L120" i="94" s="1"/>
  <c r="J120" i="94"/>
  <c r="H120" i="94"/>
  <c r="H211" i="94" s="1"/>
  <c r="B120" i="94"/>
  <c r="N114" i="94"/>
  <c r="L114" i="94"/>
  <c r="G114" i="94"/>
  <c r="B114" i="94"/>
  <c r="N113" i="94"/>
  <c r="L113" i="94"/>
  <c r="G113" i="94"/>
  <c r="B113" i="94"/>
  <c r="N112" i="94"/>
  <c r="L112" i="94"/>
  <c r="B112" i="94"/>
  <c r="N111" i="94"/>
  <c r="L111" i="94"/>
  <c r="B111" i="94"/>
  <c r="N106" i="94"/>
  <c r="K101" i="94"/>
  <c r="M101" i="94" s="1"/>
  <c r="B101" i="94"/>
  <c r="K100" i="94"/>
  <c r="M100" i="94" s="1"/>
  <c r="B100" i="94"/>
  <c r="M99" i="94"/>
  <c r="K99" i="94"/>
  <c r="B99" i="94"/>
  <c r="K98" i="94"/>
  <c r="M98" i="94" s="1"/>
  <c r="B98" i="94"/>
  <c r="K97" i="94"/>
  <c r="M97" i="94" s="1"/>
  <c r="B97" i="94"/>
  <c r="K96" i="94"/>
  <c r="M96" i="94" s="1"/>
  <c r="B96" i="94"/>
  <c r="M95" i="94"/>
  <c r="K95" i="94"/>
  <c r="B95" i="94"/>
  <c r="K94" i="94"/>
  <c r="M94" i="94" s="1"/>
  <c r="B94" i="94"/>
  <c r="K93" i="94"/>
  <c r="M93" i="94" s="1"/>
  <c r="B93" i="94"/>
  <c r="M92" i="94"/>
  <c r="K92" i="94"/>
  <c r="B92" i="94"/>
  <c r="M91" i="94"/>
  <c r="K91" i="94"/>
  <c r="B91" i="94"/>
  <c r="M90" i="94"/>
  <c r="K90" i="94"/>
  <c r="B90" i="94"/>
  <c r="K89" i="94"/>
  <c r="M89" i="94" s="1"/>
  <c r="B89" i="94"/>
  <c r="K88" i="94"/>
  <c r="M88" i="94" s="1"/>
  <c r="B88" i="94"/>
  <c r="M87" i="94"/>
  <c r="K87" i="94"/>
  <c r="B87" i="94"/>
  <c r="M86" i="94"/>
  <c r="K86" i="94"/>
  <c r="B86" i="94"/>
  <c r="K85" i="94"/>
  <c r="M85" i="94" s="1"/>
  <c r="B85" i="94"/>
  <c r="M84" i="94"/>
  <c r="K84" i="94"/>
  <c r="B84" i="94"/>
  <c r="K83" i="94"/>
  <c r="M83" i="94" s="1"/>
  <c r="B83" i="94"/>
  <c r="K82" i="94"/>
  <c r="M82" i="94" s="1"/>
  <c r="B82" i="94"/>
  <c r="M81" i="94"/>
  <c r="K81" i="94"/>
  <c r="B81" i="94"/>
  <c r="M80" i="94"/>
  <c r="K80" i="94"/>
  <c r="B80" i="94"/>
  <c r="K79" i="94"/>
  <c r="M79" i="94" s="1"/>
  <c r="B79" i="94"/>
  <c r="L78" i="94"/>
  <c r="K78" i="94"/>
  <c r="M78" i="94" s="1"/>
  <c r="B78" i="94"/>
  <c r="M77" i="94"/>
  <c r="K77" i="94"/>
  <c r="B77" i="94"/>
  <c r="M76" i="94"/>
  <c r="K76" i="94"/>
  <c r="B76" i="94"/>
  <c r="K75" i="94"/>
  <c r="M75" i="94" s="1"/>
  <c r="B75" i="94"/>
  <c r="K74" i="94"/>
  <c r="M74" i="94" s="1"/>
  <c r="B74" i="94"/>
  <c r="M73" i="94"/>
  <c r="K73" i="94"/>
  <c r="B73" i="94"/>
  <c r="M72" i="94"/>
  <c r="K72" i="94"/>
  <c r="B72" i="94"/>
  <c r="K71" i="94"/>
  <c r="M71" i="94" s="1"/>
  <c r="B71" i="94"/>
  <c r="K70" i="94"/>
  <c r="M70" i="94" s="1"/>
  <c r="B70" i="94"/>
  <c r="M69" i="94"/>
  <c r="K69" i="94"/>
  <c r="B69" i="94"/>
  <c r="M68" i="94"/>
  <c r="K68" i="94"/>
  <c r="B68" i="94"/>
  <c r="K67" i="94"/>
  <c r="M67" i="94" s="1"/>
  <c r="B67" i="94"/>
  <c r="K66" i="94"/>
  <c r="M66" i="94" s="1"/>
  <c r="B66" i="94"/>
  <c r="M65" i="94"/>
  <c r="K65" i="94"/>
  <c r="B65" i="94"/>
  <c r="N59" i="94"/>
  <c r="L59" i="94"/>
  <c r="G59" i="94"/>
  <c r="B59" i="94"/>
  <c r="N58" i="94"/>
  <c r="L58" i="94"/>
  <c r="G58" i="94"/>
  <c r="B58" i="94"/>
  <c r="N57" i="94"/>
  <c r="L57" i="94"/>
  <c r="B57" i="94"/>
  <c r="N56" i="94"/>
  <c r="L56" i="94"/>
  <c r="B56" i="94"/>
  <c r="N51" i="94"/>
  <c r="D36" i="94"/>
  <c r="L35" i="94"/>
  <c r="J35" i="94"/>
  <c r="F35" i="94"/>
  <c r="E35" i="94" s="1"/>
  <c r="L34" i="94"/>
  <c r="J34" i="94"/>
  <c r="I34" i="94" s="1"/>
  <c r="F34" i="94"/>
  <c r="E34" i="94" s="1"/>
  <c r="L33" i="94"/>
  <c r="J33" i="94"/>
  <c r="I33" i="94" s="1"/>
  <c r="F33" i="94"/>
  <c r="E33" i="94" s="1"/>
  <c r="J32" i="94"/>
  <c r="I32" i="94" s="1"/>
  <c r="F32" i="94"/>
  <c r="E32" i="94" s="1"/>
  <c r="J31" i="94"/>
  <c r="I31" i="94" s="1"/>
  <c r="F31" i="94"/>
  <c r="H31" i="94" s="1"/>
  <c r="L30" i="94"/>
  <c r="J30" i="94"/>
  <c r="L21" i="94"/>
  <c r="L18" i="94"/>
  <c r="N12" i="94"/>
  <c r="L12" i="94"/>
  <c r="G12" i="94"/>
  <c r="B12" i="94"/>
  <c r="N11" i="94"/>
  <c r="H99" i="94" s="1"/>
  <c r="L11" i="94"/>
  <c r="G11" i="94"/>
  <c r="B11" i="94"/>
  <c r="N10" i="94"/>
  <c r="L10" i="94"/>
  <c r="B10" i="94"/>
  <c r="N9" i="94"/>
  <c r="L9" i="94"/>
  <c r="B9" i="94"/>
  <c r="L144" i="93"/>
  <c r="C141" i="93"/>
  <c r="D140" i="93"/>
  <c r="D142" i="93" s="1"/>
  <c r="G14" i="92" s="1"/>
  <c r="C137" i="93"/>
  <c r="D136" i="93"/>
  <c r="D138" i="93" s="1"/>
  <c r="D135" i="93"/>
  <c r="J134" i="93"/>
  <c r="L134" i="93" s="1"/>
  <c r="I134" i="93"/>
  <c r="K134" i="93" s="1"/>
  <c r="H134" i="93"/>
  <c r="F134" i="93"/>
  <c r="L133" i="93"/>
  <c r="K133" i="93"/>
  <c r="J133" i="93"/>
  <c r="I133" i="93"/>
  <c r="H133" i="93"/>
  <c r="F133" i="93"/>
  <c r="J132" i="93"/>
  <c r="L132" i="93" s="1"/>
  <c r="I132" i="93"/>
  <c r="K132" i="93" s="1"/>
  <c r="H132" i="93"/>
  <c r="F132" i="93"/>
  <c r="K131" i="93"/>
  <c r="J131" i="93"/>
  <c r="L131" i="93" s="1"/>
  <c r="I131" i="93"/>
  <c r="H131" i="93"/>
  <c r="F131" i="93"/>
  <c r="L130" i="93"/>
  <c r="J130" i="93"/>
  <c r="I130" i="93"/>
  <c r="K130" i="93" s="1"/>
  <c r="H130" i="93"/>
  <c r="F130" i="93"/>
  <c r="K129" i="93"/>
  <c r="J129" i="93"/>
  <c r="L129" i="93" s="1"/>
  <c r="I129" i="93"/>
  <c r="H129" i="93"/>
  <c r="F129" i="93"/>
  <c r="L128" i="93"/>
  <c r="J128" i="93"/>
  <c r="I128" i="93"/>
  <c r="K128" i="93" s="1"/>
  <c r="H128" i="93"/>
  <c r="F128" i="93"/>
  <c r="L127" i="93"/>
  <c r="K127" i="93"/>
  <c r="J127" i="93"/>
  <c r="I127" i="93"/>
  <c r="H127" i="93"/>
  <c r="F127" i="93"/>
  <c r="J126" i="93"/>
  <c r="L126" i="93" s="1"/>
  <c r="I126" i="93"/>
  <c r="K126" i="93" s="1"/>
  <c r="H126" i="93"/>
  <c r="F126" i="93"/>
  <c r="L125" i="93"/>
  <c r="K125" i="93"/>
  <c r="J125" i="93"/>
  <c r="I125" i="93"/>
  <c r="H125" i="93"/>
  <c r="F125" i="93"/>
  <c r="L119" i="93"/>
  <c r="J119" i="93"/>
  <c r="E119" i="93"/>
  <c r="B119" i="93"/>
  <c r="L118" i="93"/>
  <c r="J118" i="93"/>
  <c r="E118" i="93"/>
  <c r="B118" i="93"/>
  <c r="L117" i="93"/>
  <c r="J117" i="93"/>
  <c r="B117" i="93"/>
  <c r="L116" i="93"/>
  <c r="J116" i="93"/>
  <c r="B116" i="93"/>
  <c r="L111" i="93"/>
  <c r="K109" i="93"/>
  <c r="I109" i="93"/>
  <c r="J109" i="93" s="1"/>
  <c r="L109" i="93" s="1"/>
  <c r="H109" i="93"/>
  <c r="F109" i="93"/>
  <c r="K108" i="93"/>
  <c r="I108" i="93"/>
  <c r="J108" i="93" s="1"/>
  <c r="L108" i="93" s="1"/>
  <c r="H108" i="93"/>
  <c r="F108" i="93"/>
  <c r="K107" i="93"/>
  <c r="I107" i="93"/>
  <c r="J107" i="93" s="1"/>
  <c r="L107" i="93" s="1"/>
  <c r="H107" i="93"/>
  <c r="F107" i="93"/>
  <c r="K106" i="93"/>
  <c r="I106" i="93"/>
  <c r="J106" i="93" s="1"/>
  <c r="L106" i="93" s="1"/>
  <c r="H106" i="93"/>
  <c r="F106" i="93"/>
  <c r="K105" i="93"/>
  <c r="I105" i="93"/>
  <c r="J105" i="93" s="1"/>
  <c r="L105" i="93" s="1"/>
  <c r="H105" i="93"/>
  <c r="F105" i="93"/>
  <c r="K104" i="93"/>
  <c r="I104" i="93"/>
  <c r="J104" i="93" s="1"/>
  <c r="L104" i="93" s="1"/>
  <c r="H104" i="93"/>
  <c r="F104" i="93"/>
  <c r="K103" i="93"/>
  <c r="I103" i="93"/>
  <c r="J103" i="93" s="1"/>
  <c r="L103" i="93" s="1"/>
  <c r="H103" i="93"/>
  <c r="F103" i="93"/>
  <c r="K102" i="93"/>
  <c r="I102" i="93"/>
  <c r="J102" i="93" s="1"/>
  <c r="L102" i="93" s="1"/>
  <c r="H102" i="93"/>
  <c r="F102" i="93"/>
  <c r="K101" i="93"/>
  <c r="I101" i="93"/>
  <c r="J101" i="93" s="1"/>
  <c r="L101" i="93" s="1"/>
  <c r="H101" i="93"/>
  <c r="F101" i="93"/>
  <c r="K100" i="93"/>
  <c r="I100" i="93"/>
  <c r="J100" i="93" s="1"/>
  <c r="L100" i="93" s="1"/>
  <c r="H100" i="93"/>
  <c r="F100" i="93"/>
  <c r="K99" i="93"/>
  <c r="I99" i="93"/>
  <c r="J99" i="93" s="1"/>
  <c r="L99" i="93" s="1"/>
  <c r="H99" i="93"/>
  <c r="F99" i="93"/>
  <c r="K98" i="93"/>
  <c r="I98" i="93"/>
  <c r="J98" i="93" s="1"/>
  <c r="L98" i="93" s="1"/>
  <c r="H98" i="93"/>
  <c r="F98" i="93"/>
  <c r="K97" i="93"/>
  <c r="I97" i="93"/>
  <c r="J97" i="93" s="1"/>
  <c r="L97" i="93" s="1"/>
  <c r="H97" i="93"/>
  <c r="F97" i="93"/>
  <c r="K96" i="93"/>
  <c r="I96" i="93"/>
  <c r="J96" i="93" s="1"/>
  <c r="L96" i="93" s="1"/>
  <c r="H96" i="93"/>
  <c r="F96" i="93"/>
  <c r="K95" i="93"/>
  <c r="I95" i="93"/>
  <c r="J95" i="93" s="1"/>
  <c r="L95" i="93" s="1"/>
  <c r="H95" i="93"/>
  <c r="F95" i="93"/>
  <c r="K94" i="93"/>
  <c r="I94" i="93"/>
  <c r="J94" i="93" s="1"/>
  <c r="L94" i="93" s="1"/>
  <c r="H94" i="93"/>
  <c r="F94" i="93"/>
  <c r="K93" i="93"/>
  <c r="I93" i="93"/>
  <c r="J93" i="93" s="1"/>
  <c r="L93" i="93" s="1"/>
  <c r="H93" i="93"/>
  <c r="F93" i="93"/>
  <c r="K92" i="93"/>
  <c r="I92" i="93"/>
  <c r="J92" i="93" s="1"/>
  <c r="L92" i="93" s="1"/>
  <c r="H92" i="93"/>
  <c r="F92" i="93"/>
  <c r="K91" i="93"/>
  <c r="I91" i="93"/>
  <c r="J91" i="93" s="1"/>
  <c r="L91" i="93" s="1"/>
  <c r="H91" i="93"/>
  <c r="F91" i="93"/>
  <c r="K90" i="93"/>
  <c r="I90" i="93"/>
  <c r="J90" i="93" s="1"/>
  <c r="L90" i="93" s="1"/>
  <c r="H90" i="93"/>
  <c r="F90" i="93"/>
  <c r="K89" i="93"/>
  <c r="I89" i="93"/>
  <c r="J89" i="93" s="1"/>
  <c r="L89" i="93" s="1"/>
  <c r="H89" i="93"/>
  <c r="F89" i="93"/>
  <c r="K88" i="93"/>
  <c r="I88" i="93"/>
  <c r="J88" i="93" s="1"/>
  <c r="L88" i="93" s="1"/>
  <c r="H88" i="93"/>
  <c r="F88" i="93"/>
  <c r="K87" i="93"/>
  <c r="I87" i="93"/>
  <c r="J87" i="93" s="1"/>
  <c r="L87" i="93" s="1"/>
  <c r="H87" i="93"/>
  <c r="F87" i="93"/>
  <c r="K86" i="93"/>
  <c r="I86" i="93"/>
  <c r="J86" i="93" s="1"/>
  <c r="L86" i="93" s="1"/>
  <c r="H86" i="93"/>
  <c r="F86" i="93"/>
  <c r="K85" i="93"/>
  <c r="I85" i="93"/>
  <c r="J85" i="93" s="1"/>
  <c r="L85" i="93" s="1"/>
  <c r="H85" i="93"/>
  <c r="F85" i="93"/>
  <c r="K84" i="93"/>
  <c r="I84" i="93"/>
  <c r="J84" i="93" s="1"/>
  <c r="L84" i="93" s="1"/>
  <c r="H84" i="93"/>
  <c r="F84" i="93"/>
  <c r="K83" i="93"/>
  <c r="I83" i="93"/>
  <c r="J83" i="93" s="1"/>
  <c r="L83" i="93" s="1"/>
  <c r="H83" i="93"/>
  <c r="F83" i="93"/>
  <c r="K82" i="93"/>
  <c r="I82" i="93"/>
  <c r="J82" i="93" s="1"/>
  <c r="L82" i="93" s="1"/>
  <c r="H82" i="93"/>
  <c r="F82" i="93"/>
  <c r="K81" i="93"/>
  <c r="I81" i="93"/>
  <c r="J81" i="93" s="1"/>
  <c r="L81" i="93" s="1"/>
  <c r="H81" i="93"/>
  <c r="F81" i="93"/>
  <c r="K80" i="93"/>
  <c r="J80" i="93"/>
  <c r="L80" i="93" s="1"/>
  <c r="I80" i="93"/>
  <c r="H80" i="93"/>
  <c r="F80" i="93"/>
  <c r="I79" i="93"/>
  <c r="J79" i="93" s="1"/>
  <c r="L79" i="93" s="1"/>
  <c r="H79" i="93"/>
  <c r="F79" i="93"/>
  <c r="J78" i="93"/>
  <c r="L78" i="93" s="1"/>
  <c r="I78" i="93"/>
  <c r="K78" i="93" s="1"/>
  <c r="H78" i="93"/>
  <c r="F78" i="93"/>
  <c r="L77" i="93"/>
  <c r="K77" i="93"/>
  <c r="I77" i="93"/>
  <c r="J77" i="93" s="1"/>
  <c r="H77" i="93"/>
  <c r="F77" i="93"/>
  <c r="K76" i="93"/>
  <c r="J76" i="93"/>
  <c r="L76" i="93" s="1"/>
  <c r="I76" i="93"/>
  <c r="H76" i="93"/>
  <c r="F76" i="93"/>
  <c r="I75" i="93"/>
  <c r="J75" i="93" s="1"/>
  <c r="L75" i="93" s="1"/>
  <c r="H75" i="93"/>
  <c r="F75" i="93"/>
  <c r="J74" i="93"/>
  <c r="L74" i="93" s="1"/>
  <c r="I74" i="93"/>
  <c r="K74" i="93" s="1"/>
  <c r="H74" i="93"/>
  <c r="F74" i="93"/>
  <c r="L73" i="93"/>
  <c r="K73" i="93"/>
  <c r="I73" i="93"/>
  <c r="J73" i="93" s="1"/>
  <c r="H73" i="93"/>
  <c r="F73" i="93"/>
  <c r="K72" i="93"/>
  <c r="J72" i="93"/>
  <c r="L72" i="93" s="1"/>
  <c r="I72" i="93"/>
  <c r="H72" i="93"/>
  <c r="F72" i="93"/>
  <c r="I71" i="93"/>
  <c r="J71" i="93" s="1"/>
  <c r="L71" i="93" s="1"/>
  <c r="H71" i="93"/>
  <c r="F71" i="93"/>
  <c r="J70" i="93"/>
  <c r="L70" i="93" s="1"/>
  <c r="I70" i="93"/>
  <c r="K70" i="93" s="1"/>
  <c r="H70" i="93"/>
  <c r="F70" i="93"/>
  <c r="L69" i="93"/>
  <c r="K69" i="93"/>
  <c r="I69" i="93"/>
  <c r="J69" i="93" s="1"/>
  <c r="H69" i="93"/>
  <c r="F69" i="93"/>
  <c r="L64" i="93"/>
  <c r="J64" i="93"/>
  <c r="E64" i="93"/>
  <c r="B64" i="93"/>
  <c r="L63" i="93"/>
  <c r="J63" i="93"/>
  <c r="E63" i="93"/>
  <c r="B63" i="93"/>
  <c r="L62" i="93"/>
  <c r="J62" i="93"/>
  <c r="B62" i="93"/>
  <c r="L61" i="93"/>
  <c r="J61" i="93"/>
  <c r="B61" i="93"/>
  <c r="L56" i="93"/>
  <c r="L54" i="93"/>
  <c r="J54" i="93"/>
  <c r="I54" i="93"/>
  <c r="K54" i="93" s="1"/>
  <c r="H54" i="93"/>
  <c r="F54" i="93"/>
  <c r="L53" i="93"/>
  <c r="K53" i="93"/>
  <c r="J53" i="93"/>
  <c r="I53" i="93"/>
  <c r="H53" i="93"/>
  <c r="F53" i="93"/>
  <c r="J52" i="93"/>
  <c r="L52" i="93" s="1"/>
  <c r="I52" i="93"/>
  <c r="K52" i="93" s="1"/>
  <c r="H52" i="93"/>
  <c r="F52" i="93"/>
  <c r="L51" i="93"/>
  <c r="K51" i="93"/>
  <c r="J51" i="93"/>
  <c r="I51" i="93"/>
  <c r="H51" i="93"/>
  <c r="F51" i="93"/>
  <c r="I50" i="93"/>
  <c r="K50" i="93" s="1"/>
  <c r="H50" i="93"/>
  <c r="F50" i="93"/>
  <c r="K49" i="93"/>
  <c r="J49" i="93"/>
  <c r="L49" i="93" s="1"/>
  <c r="I49" i="93"/>
  <c r="H49" i="93"/>
  <c r="F49" i="93"/>
  <c r="F141" i="93" s="1"/>
  <c r="L48" i="93"/>
  <c r="J48" i="93"/>
  <c r="I48" i="93"/>
  <c r="K48" i="93" s="1"/>
  <c r="H48" i="93"/>
  <c r="H141" i="93" s="1"/>
  <c r="F48" i="93"/>
  <c r="L46" i="93"/>
  <c r="K46" i="93"/>
  <c r="J46" i="93"/>
  <c r="I46" i="93"/>
  <c r="H46" i="93"/>
  <c r="F46" i="93"/>
  <c r="K45" i="93"/>
  <c r="J45" i="93"/>
  <c r="L45" i="93" s="1"/>
  <c r="I45" i="93"/>
  <c r="H45" i="93"/>
  <c r="F45" i="93"/>
  <c r="L44" i="93"/>
  <c r="K44" i="93"/>
  <c r="J44" i="93"/>
  <c r="I44" i="93"/>
  <c r="H44" i="93"/>
  <c r="F44" i="93"/>
  <c r="K43" i="93"/>
  <c r="J43" i="93"/>
  <c r="L43" i="93" s="1"/>
  <c r="I43" i="93"/>
  <c r="H43" i="93"/>
  <c r="F43" i="93"/>
  <c r="K42" i="93"/>
  <c r="J42" i="93"/>
  <c r="L42" i="93" s="1"/>
  <c r="I42" i="93"/>
  <c r="H42" i="93"/>
  <c r="F42" i="93"/>
  <c r="K41" i="93"/>
  <c r="J41" i="93"/>
  <c r="L41" i="93" s="1"/>
  <c r="I41" i="93"/>
  <c r="H41" i="93"/>
  <c r="F41" i="93"/>
  <c r="K40" i="93"/>
  <c r="J40" i="93"/>
  <c r="L40" i="93" s="1"/>
  <c r="I40" i="93"/>
  <c r="H40" i="93"/>
  <c r="F40" i="93"/>
  <c r="K39" i="93"/>
  <c r="J39" i="93"/>
  <c r="L39" i="93" s="1"/>
  <c r="I39" i="93"/>
  <c r="H39" i="93"/>
  <c r="F39" i="93"/>
  <c r="L38" i="93"/>
  <c r="K38" i="93"/>
  <c r="J38" i="93"/>
  <c r="I38" i="93"/>
  <c r="H38" i="93"/>
  <c r="F38" i="93"/>
  <c r="K37" i="93"/>
  <c r="J37" i="93"/>
  <c r="L37" i="93" s="1"/>
  <c r="I37" i="93"/>
  <c r="H37" i="93"/>
  <c r="F37" i="93"/>
  <c r="L36" i="93"/>
  <c r="K36" i="93"/>
  <c r="J36" i="93"/>
  <c r="I36" i="93"/>
  <c r="H36" i="93"/>
  <c r="F36" i="93"/>
  <c r="K35" i="93"/>
  <c r="J35" i="93"/>
  <c r="L35" i="93" s="1"/>
  <c r="I35" i="93"/>
  <c r="H35" i="93"/>
  <c r="F35" i="93"/>
  <c r="K34" i="93"/>
  <c r="J34" i="93"/>
  <c r="L34" i="93" s="1"/>
  <c r="I34" i="93"/>
  <c r="H34" i="93"/>
  <c r="F34" i="93"/>
  <c r="K33" i="93"/>
  <c r="J33" i="93"/>
  <c r="L33" i="93" s="1"/>
  <c r="I33" i="93"/>
  <c r="H33" i="93"/>
  <c r="F33" i="93"/>
  <c r="K32" i="93"/>
  <c r="J32" i="93"/>
  <c r="L32" i="93" s="1"/>
  <c r="I32" i="93"/>
  <c r="H32" i="93"/>
  <c r="F32" i="93"/>
  <c r="K31" i="93"/>
  <c r="J31" i="93"/>
  <c r="L31" i="93" s="1"/>
  <c r="I31" i="93"/>
  <c r="H31" i="93"/>
  <c r="F31" i="93"/>
  <c r="K30" i="93"/>
  <c r="J30" i="93"/>
  <c r="L30" i="93" s="1"/>
  <c r="I30" i="93"/>
  <c r="H30" i="93"/>
  <c r="F30" i="93"/>
  <c r="K29" i="93"/>
  <c r="J29" i="93"/>
  <c r="J136" i="93" s="1"/>
  <c r="I29" i="93"/>
  <c r="H29" i="93"/>
  <c r="F29" i="93"/>
  <c r="F136" i="93" s="1"/>
  <c r="L27" i="93"/>
  <c r="K27" i="93"/>
  <c r="J27" i="93"/>
  <c r="I27" i="93"/>
  <c r="H27" i="93"/>
  <c r="F27" i="93"/>
  <c r="K26" i="93"/>
  <c r="J26" i="93"/>
  <c r="L26" i="93" s="1"/>
  <c r="I26" i="93"/>
  <c r="H26" i="93"/>
  <c r="F26" i="93"/>
  <c r="L25" i="93"/>
  <c r="K25" i="93"/>
  <c r="J25" i="93"/>
  <c r="I25" i="93"/>
  <c r="H25" i="93"/>
  <c r="F25" i="93"/>
  <c r="K24" i="93"/>
  <c r="J24" i="93"/>
  <c r="L24" i="93" s="1"/>
  <c r="I24" i="93"/>
  <c r="H24" i="93"/>
  <c r="F24" i="93"/>
  <c r="K23" i="93"/>
  <c r="J23" i="93"/>
  <c r="L23" i="93" s="1"/>
  <c r="I23" i="93"/>
  <c r="H23" i="93"/>
  <c r="F23" i="93"/>
  <c r="K22" i="93"/>
  <c r="J22" i="93"/>
  <c r="L22" i="93" s="1"/>
  <c r="I22" i="93"/>
  <c r="H22" i="93"/>
  <c r="F22" i="93"/>
  <c r="K21" i="93"/>
  <c r="J21" i="93"/>
  <c r="L21" i="93" s="1"/>
  <c r="I21" i="93"/>
  <c r="H21" i="93"/>
  <c r="F21" i="93"/>
  <c r="K20" i="93"/>
  <c r="J20" i="93"/>
  <c r="I20" i="93"/>
  <c r="H20" i="93"/>
  <c r="F20" i="93"/>
  <c r="H58" i="92"/>
  <c r="H39" i="92"/>
  <c r="A39" i="92"/>
  <c r="H33" i="92"/>
  <c r="H30" i="92"/>
  <c r="G21" i="92"/>
  <c r="F21" i="92"/>
  <c r="G20" i="92"/>
  <c r="F20" i="92"/>
  <c r="G15" i="92"/>
  <c r="E13" i="92"/>
  <c r="B13" i="92"/>
  <c r="G12" i="92"/>
  <c r="B12" i="92"/>
  <c r="N212" i="97" l="1"/>
  <c r="N213" i="97" s="1"/>
  <c r="K36" i="97"/>
  <c r="G25" i="95"/>
  <c r="H25" i="95" s="1"/>
  <c r="N36" i="97"/>
  <c r="M36" i="97" s="1"/>
  <c r="L211" i="97"/>
  <c r="G31" i="97"/>
  <c r="H36" i="97"/>
  <c r="N211" i="97"/>
  <c r="F142" i="96"/>
  <c r="J140" i="96"/>
  <c r="J142" i="96" s="1"/>
  <c r="G24" i="95" s="1"/>
  <c r="L48" i="96"/>
  <c r="J141" i="96"/>
  <c r="L210" i="97"/>
  <c r="L212" i="97" s="1"/>
  <c r="L213" i="97" s="1"/>
  <c r="I24" i="97"/>
  <c r="G27" i="95"/>
  <c r="H23" i="95"/>
  <c r="M127" i="94"/>
  <c r="F212" i="94"/>
  <c r="J65" i="94"/>
  <c r="J66" i="94"/>
  <c r="L67" i="94"/>
  <c r="H72" i="94"/>
  <c r="L76" i="94"/>
  <c r="H85" i="94"/>
  <c r="L86" i="94"/>
  <c r="L87" i="94"/>
  <c r="F102" i="94"/>
  <c r="J99" i="94"/>
  <c r="L32" i="94"/>
  <c r="N32" i="94" s="1"/>
  <c r="M32" i="94" s="1"/>
  <c r="N127" i="94"/>
  <c r="L126" i="94"/>
  <c r="H20" i="92"/>
  <c r="K35" i="94"/>
  <c r="G22" i="92"/>
  <c r="N35" i="94"/>
  <c r="M35" i="94" s="1"/>
  <c r="D139" i="93"/>
  <c r="F14" i="92" s="1"/>
  <c r="J135" i="93"/>
  <c r="J36" i="94"/>
  <c r="I36" i="94" s="1"/>
  <c r="H21" i="92"/>
  <c r="N30" i="94"/>
  <c r="M30" i="94" s="1"/>
  <c r="J211" i="94"/>
  <c r="G19" i="92"/>
  <c r="K34" i="94"/>
  <c r="F135" i="93"/>
  <c r="J19" i="94"/>
  <c r="I19" i="94" s="1"/>
  <c r="J22" i="94"/>
  <c r="I22" i="94" s="1"/>
  <c r="H71" i="94"/>
  <c r="J72" i="94"/>
  <c r="J73" i="94"/>
  <c r="J74" i="94"/>
  <c r="L75" i="94"/>
  <c r="N75" i="94" s="1"/>
  <c r="H80" i="94"/>
  <c r="L84" i="94"/>
  <c r="H90" i="94"/>
  <c r="H91" i="94"/>
  <c r="L93" i="94"/>
  <c r="F20" i="94"/>
  <c r="E20" i="94" s="1"/>
  <c r="L22" i="94"/>
  <c r="K22" i="94" s="1"/>
  <c r="H69" i="94"/>
  <c r="H79" i="94"/>
  <c r="J80" i="94"/>
  <c r="J81" i="94"/>
  <c r="J82" i="94"/>
  <c r="L83" i="94"/>
  <c r="J89" i="94"/>
  <c r="H95" i="94"/>
  <c r="J97" i="94"/>
  <c r="J101" i="94"/>
  <c r="H135" i="93"/>
  <c r="H136" i="93"/>
  <c r="J18" i="94"/>
  <c r="N18" i="94" s="1"/>
  <c r="M18" i="94" s="1"/>
  <c r="F21" i="94"/>
  <c r="E21" i="94" s="1"/>
  <c r="J23" i="94"/>
  <c r="I23" i="94" s="1"/>
  <c r="L68" i="94"/>
  <c r="L70" i="94"/>
  <c r="N70" i="94" s="1"/>
  <c r="H77" i="94"/>
  <c r="H88" i="94"/>
  <c r="H94" i="94"/>
  <c r="J95" i="94"/>
  <c r="J96" i="94"/>
  <c r="J137" i="93"/>
  <c r="J138" i="93" s="1"/>
  <c r="J139" i="93" s="1"/>
  <c r="F24" i="92" s="1"/>
  <c r="H138" i="93"/>
  <c r="H137" i="93"/>
  <c r="F137" i="93"/>
  <c r="F138" i="93" s="1"/>
  <c r="F22" i="92"/>
  <c r="L20" i="93"/>
  <c r="L135" i="93" s="1"/>
  <c r="L29" i="93"/>
  <c r="L136" i="93" s="1"/>
  <c r="L19" i="94"/>
  <c r="N19" i="94" s="1"/>
  <c r="M19" i="94" s="1"/>
  <c r="J20" i="94"/>
  <c r="H21" i="94"/>
  <c r="G21" i="94" s="1"/>
  <c r="F22" i="94"/>
  <c r="E22" i="94" s="1"/>
  <c r="N22" i="94"/>
  <c r="L23" i="94"/>
  <c r="N23" i="94" s="1"/>
  <c r="M23" i="94" s="1"/>
  <c r="H67" i="94"/>
  <c r="H68" i="94"/>
  <c r="J69" i="94"/>
  <c r="L71" i="94"/>
  <c r="H75" i="94"/>
  <c r="H76" i="94"/>
  <c r="J77" i="94"/>
  <c r="N78" i="94"/>
  <c r="L79" i="94"/>
  <c r="N79" i="94" s="1"/>
  <c r="H83" i="94"/>
  <c r="H84" i="94"/>
  <c r="J85" i="94"/>
  <c r="H86" i="94"/>
  <c r="H92" i="94"/>
  <c r="N93" i="94"/>
  <c r="L94" i="94"/>
  <c r="N96" i="94"/>
  <c r="L97" i="94"/>
  <c r="L98" i="94"/>
  <c r="J100" i="94"/>
  <c r="H20" i="94"/>
  <c r="G20" i="94" s="1"/>
  <c r="F19" i="94"/>
  <c r="L20" i="94"/>
  <c r="J21" i="94"/>
  <c r="F23" i="94"/>
  <c r="H65" i="94"/>
  <c r="L66" i="94"/>
  <c r="N66" i="94" s="1"/>
  <c r="J68" i="94"/>
  <c r="N68" i="94"/>
  <c r="J70" i="94"/>
  <c r="L72" i="94"/>
  <c r="N72" i="94" s="1"/>
  <c r="H73" i="94"/>
  <c r="L74" i="94"/>
  <c r="N74" i="94" s="1"/>
  <c r="J76" i="94"/>
  <c r="N76" i="94"/>
  <c r="J78" i="94"/>
  <c r="L80" i="94"/>
  <c r="N80" i="94" s="1"/>
  <c r="H81" i="94"/>
  <c r="L82" i="94"/>
  <c r="N82" i="94" s="1"/>
  <c r="J84" i="94"/>
  <c r="N84" i="94"/>
  <c r="J87" i="94"/>
  <c r="N87" i="94"/>
  <c r="L89" i="94"/>
  <c r="N89" i="94" s="1"/>
  <c r="L91" i="94"/>
  <c r="N91" i="94" s="1"/>
  <c r="J92" i="94"/>
  <c r="L95" i="94"/>
  <c r="N95" i="94" s="1"/>
  <c r="H96" i="94"/>
  <c r="N97" i="94"/>
  <c r="F103" i="94"/>
  <c r="F104" i="94" s="1"/>
  <c r="F213" i="94" s="1"/>
  <c r="H14" i="92"/>
  <c r="G31" i="94"/>
  <c r="H22" i="92"/>
  <c r="J50" i="93"/>
  <c r="L50" i="93" s="1"/>
  <c r="L140" i="93" s="1"/>
  <c r="L142" i="93" s="1"/>
  <c r="K71" i="93"/>
  <c r="K75" i="93"/>
  <c r="K79" i="93"/>
  <c r="M22" i="94"/>
  <c r="K23" i="94"/>
  <c r="K33" i="94"/>
  <c r="H35" i="94"/>
  <c r="G35" i="94" s="1"/>
  <c r="J140" i="93"/>
  <c r="L141" i="93"/>
  <c r="K30" i="94"/>
  <c r="H32" i="94"/>
  <c r="G32" i="94" s="1"/>
  <c r="N33" i="94"/>
  <c r="M33" i="94" s="1"/>
  <c r="F140" i="93"/>
  <c r="F142" i="93" s="1"/>
  <c r="H33" i="94"/>
  <c r="G33" i="94" s="1"/>
  <c r="N34" i="94"/>
  <c r="M34" i="94" s="1"/>
  <c r="H140" i="93"/>
  <c r="H142" i="93" s="1"/>
  <c r="J141" i="93"/>
  <c r="E31" i="94"/>
  <c r="F36" i="94"/>
  <c r="G16" i="92" s="1"/>
  <c r="H34" i="94"/>
  <c r="G34" i="94" s="1"/>
  <c r="H210" i="94"/>
  <c r="H212" i="94" s="1"/>
  <c r="I35" i="94"/>
  <c r="L121" i="94"/>
  <c r="N121" i="94" s="1"/>
  <c r="M128" i="94"/>
  <c r="L130" i="94"/>
  <c r="N130" i="94" s="1"/>
  <c r="L137" i="94"/>
  <c r="N137" i="94" s="1"/>
  <c r="M144" i="94"/>
  <c r="L146" i="94"/>
  <c r="N146" i="94" s="1"/>
  <c r="L153" i="94"/>
  <c r="N153" i="94" s="1"/>
  <c r="L179" i="94"/>
  <c r="N179" i="94" s="1"/>
  <c r="M186" i="94"/>
  <c r="L188" i="94"/>
  <c r="N188" i="94" s="1"/>
  <c r="L195" i="94"/>
  <c r="N195" i="94" s="1"/>
  <c r="M202" i="94"/>
  <c r="L204" i="94"/>
  <c r="N204" i="94" s="1"/>
  <c r="J210" i="94"/>
  <c r="L125" i="94"/>
  <c r="N125" i="94" s="1"/>
  <c r="M132" i="94"/>
  <c r="L134" i="94"/>
  <c r="N134" i="94" s="1"/>
  <c r="L141" i="94"/>
  <c r="N141" i="94" s="1"/>
  <c r="M148" i="94"/>
  <c r="L150" i="94"/>
  <c r="N150" i="94" s="1"/>
  <c r="L157" i="94"/>
  <c r="N157" i="94" s="1"/>
  <c r="L176" i="94"/>
  <c r="N176" i="94" s="1"/>
  <c r="L183" i="94"/>
  <c r="N183" i="94" s="1"/>
  <c r="M190" i="94"/>
  <c r="L192" i="94"/>
  <c r="N192" i="94" s="1"/>
  <c r="L199" i="94"/>
  <c r="N199" i="94" s="1"/>
  <c r="M206" i="94"/>
  <c r="L208" i="94"/>
  <c r="N208" i="94" s="1"/>
  <c r="H101" i="94"/>
  <c r="L100" i="94"/>
  <c r="N100" i="94" s="1"/>
  <c r="N98" i="94"/>
  <c r="J98" i="94"/>
  <c r="H97" i="94"/>
  <c r="L96" i="94"/>
  <c r="N94" i="94"/>
  <c r="J94" i="94"/>
  <c r="H93" i="94"/>
  <c r="L92" i="94"/>
  <c r="N92" i="94" s="1"/>
  <c r="J90" i="94"/>
  <c r="H89" i="94"/>
  <c r="L88" i="94"/>
  <c r="N88" i="94" s="1"/>
  <c r="N86" i="94"/>
  <c r="J86" i="94"/>
  <c r="D24" i="94"/>
  <c r="F15" i="92" s="1"/>
  <c r="L65" i="94"/>
  <c r="L102" i="94" s="1"/>
  <c r="H66" i="94"/>
  <c r="J67" i="94"/>
  <c r="N67" i="94"/>
  <c r="L69" i="94"/>
  <c r="N69" i="94" s="1"/>
  <c r="H70" i="94"/>
  <c r="J71" i="94"/>
  <c r="N71" i="94"/>
  <c r="L73" i="94"/>
  <c r="N73" i="94" s="1"/>
  <c r="H74" i="94"/>
  <c r="J75" i="94"/>
  <c r="L77" i="94"/>
  <c r="N77" i="94" s="1"/>
  <c r="H78" i="94"/>
  <c r="J79" i="94"/>
  <c r="L81" i="94"/>
  <c r="N81" i="94" s="1"/>
  <c r="H82" i="94"/>
  <c r="J83" i="94"/>
  <c r="N83" i="94"/>
  <c r="L85" i="94"/>
  <c r="N85" i="94" s="1"/>
  <c r="H87" i="94"/>
  <c r="J88" i="94"/>
  <c r="L90" i="94"/>
  <c r="N90" i="94" s="1"/>
  <c r="J91" i="94"/>
  <c r="J93" i="94"/>
  <c r="H98" i="94"/>
  <c r="L99" i="94"/>
  <c r="N99" i="94" s="1"/>
  <c r="H100" i="94"/>
  <c r="L101" i="94"/>
  <c r="N101" i="94" s="1"/>
  <c r="M120" i="94"/>
  <c r="L129" i="94"/>
  <c r="N129" i="94" s="1"/>
  <c r="M136" i="94"/>
  <c r="L145" i="94"/>
  <c r="N145" i="94" s="1"/>
  <c r="M152" i="94"/>
  <c r="M178" i="94"/>
  <c r="L187" i="94"/>
  <c r="N187" i="94" s="1"/>
  <c r="M194" i="94"/>
  <c r="L203" i="94"/>
  <c r="N203" i="94" s="1"/>
  <c r="H39" i="89"/>
  <c r="H39" i="86"/>
  <c r="H39" i="5"/>
  <c r="F141" i="87"/>
  <c r="L141" i="96" l="1"/>
  <c r="L140" i="96"/>
  <c r="L142" i="96" s="1"/>
  <c r="G26" i="95"/>
  <c r="H24" i="95"/>
  <c r="G28" i="95"/>
  <c r="H27" i="95"/>
  <c r="K32" i="94"/>
  <c r="N126" i="94"/>
  <c r="N211" i="94" s="1"/>
  <c r="L31" i="94"/>
  <c r="J212" i="94"/>
  <c r="H139" i="93"/>
  <c r="F139" i="93"/>
  <c r="G17" i="92"/>
  <c r="G18" i="92" s="1"/>
  <c r="G23" i="92"/>
  <c r="K19" i="94"/>
  <c r="K18" i="94"/>
  <c r="L103" i="94"/>
  <c r="H22" i="94"/>
  <c r="G22" i="94" s="1"/>
  <c r="J102" i="94"/>
  <c r="J103" i="94"/>
  <c r="H103" i="94"/>
  <c r="L104" i="94"/>
  <c r="H15" i="92"/>
  <c r="N65" i="94"/>
  <c r="I20" i="94"/>
  <c r="N20" i="94"/>
  <c r="F19" i="92"/>
  <c r="H102" i="94"/>
  <c r="H104" i="94" s="1"/>
  <c r="H213" i="94" s="1"/>
  <c r="I21" i="94"/>
  <c r="N21" i="94"/>
  <c r="M21" i="94" s="1"/>
  <c r="K21" i="94"/>
  <c r="E19" i="94"/>
  <c r="F24" i="94"/>
  <c r="F16" i="92" s="1"/>
  <c r="H19" i="94"/>
  <c r="J24" i="94"/>
  <c r="I24" i="94" s="1"/>
  <c r="K20" i="94"/>
  <c r="E23" i="94"/>
  <c r="H23" i="94"/>
  <c r="G23" i="94" s="1"/>
  <c r="L24" i="94"/>
  <c r="F25" i="92" s="1"/>
  <c r="L137" i="93"/>
  <c r="L138" i="93" s="1"/>
  <c r="L139" i="93" s="1"/>
  <c r="L211" i="94"/>
  <c r="J142" i="93"/>
  <c r="G24" i="92" s="1"/>
  <c r="L210" i="94"/>
  <c r="H36" i="94"/>
  <c r="G27" i="92"/>
  <c r="L141" i="90"/>
  <c r="J141" i="90"/>
  <c r="H141" i="90"/>
  <c r="F141" i="90"/>
  <c r="L141" i="87"/>
  <c r="J141" i="87"/>
  <c r="H141" i="87"/>
  <c r="H28" i="95" l="1"/>
  <c r="G31" i="95"/>
  <c r="H31" i="95" s="1"/>
  <c r="G37" i="95"/>
  <c r="H26" i="95"/>
  <c r="G36" i="95"/>
  <c r="N210" i="94"/>
  <c r="L212" i="94"/>
  <c r="N212" i="94"/>
  <c r="L36" i="94"/>
  <c r="K31" i="94"/>
  <c r="N31" i="94"/>
  <c r="L213" i="94"/>
  <c r="K24" i="94"/>
  <c r="J104" i="94"/>
  <c r="J213" i="94" s="1"/>
  <c r="F27" i="92"/>
  <c r="F26" i="92"/>
  <c r="F32" i="92" s="1"/>
  <c r="F34" i="92" s="1"/>
  <c r="F17" i="92"/>
  <c r="M20" i="94"/>
  <c r="N24" i="94"/>
  <c r="M24" i="94" s="1"/>
  <c r="H16" i="92"/>
  <c r="N103" i="94"/>
  <c r="N102" i="94"/>
  <c r="G19" i="94"/>
  <c r="H24" i="94"/>
  <c r="H19" i="92"/>
  <c r="F23" i="92"/>
  <c r="F37" i="92" s="1"/>
  <c r="G28" i="92"/>
  <c r="H24" i="92"/>
  <c r="N215" i="91"/>
  <c r="F211" i="91"/>
  <c r="F210" i="91"/>
  <c r="L209" i="91"/>
  <c r="N209" i="91" s="1"/>
  <c r="K209" i="91"/>
  <c r="M209" i="91" s="1"/>
  <c r="J209" i="91"/>
  <c r="H209" i="91"/>
  <c r="B209" i="91"/>
  <c r="K208" i="91"/>
  <c r="J208" i="91"/>
  <c r="H208" i="91"/>
  <c r="B208" i="91"/>
  <c r="N207" i="91"/>
  <c r="M207" i="91"/>
  <c r="K207" i="91"/>
  <c r="L207" i="91" s="1"/>
  <c r="J207" i="91"/>
  <c r="H207" i="91"/>
  <c r="B207" i="91"/>
  <c r="M206" i="91"/>
  <c r="L206" i="91"/>
  <c r="N206" i="91" s="1"/>
  <c r="K206" i="91"/>
  <c r="J206" i="91"/>
  <c r="H206" i="91"/>
  <c r="B206" i="91"/>
  <c r="L205" i="91"/>
  <c r="N205" i="91" s="1"/>
  <c r="K205" i="91"/>
  <c r="M205" i="91" s="1"/>
  <c r="J205" i="91"/>
  <c r="H205" i="91"/>
  <c r="B205" i="91"/>
  <c r="K204" i="91"/>
  <c r="J204" i="91"/>
  <c r="H204" i="91"/>
  <c r="B204" i="91"/>
  <c r="M203" i="91"/>
  <c r="K203" i="91"/>
  <c r="L203" i="91" s="1"/>
  <c r="N203" i="91" s="1"/>
  <c r="J203" i="91"/>
  <c r="H203" i="91"/>
  <c r="B203" i="91"/>
  <c r="M202" i="91"/>
  <c r="L202" i="91"/>
  <c r="N202" i="91" s="1"/>
  <c r="K202" i="91"/>
  <c r="J202" i="91"/>
  <c r="H202" i="91"/>
  <c r="B202" i="91"/>
  <c r="L201" i="91"/>
  <c r="N201" i="91" s="1"/>
  <c r="K201" i="91"/>
  <c r="M201" i="91" s="1"/>
  <c r="J201" i="91"/>
  <c r="H201" i="91"/>
  <c r="B201" i="91"/>
  <c r="K200" i="91"/>
  <c r="J200" i="91"/>
  <c r="H200" i="91"/>
  <c r="B200" i="91"/>
  <c r="M199" i="91"/>
  <c r="K199" i="91"/>
  <c r="L199" i="91" s="1"/>
  <c r="N199" i="91" s="1"/>
  <c r="J199" i="91"/>
  <c r="H199" i="91"/>
  <c r="B199" i="91"/>
  <c r="M198" i="91"/>
  <c r="L198" i="91"/>
  <c r="N198" i="91" s="1"/>
  <c r="K198" i="91"/>
  <c r="J198" i="91"/>
  <c r="H198" i="91"/>
  <c r="B198" i="91"/>
  <c r="L197" i="91"/>
  <c r="N197" i="91" s="1"/>
  <c r="K197" i="91"/>
  <c r="M197" i="91" s="1"/>
  <c r="J197" i="91"/>
  <c r="H197" i="91"/>
  <c r="B197" i="91"/>
  <c r="K196" i="91"/>
  <c r="J196" i="91"/>
  <c r="H196" i="91"/>
  <c r="B196" i="91"/>
  <c r="N195" i="91"/>
  <c r="M195" i="91"/>
  <c r="K195" i="91"/>
  <c r="L195" i="91" s="1"/>
  <c r="J195" i="91"/>
  <c r="H195" i="91"/>
  <c r="B195" i="91"/>
  <c r="M194" i="91"/>
  <c r="L194" i="91"/>
  <c r="N194" i="91" s="1"/>
  <c r="K194" i="91"/>
  <c r="J194" i="91"/>
  <c r="H194" i="91"/>
  <c r="B194" i="91"/>
  <c r="L193" i="91"/>
  <c r="N193" i="91" s="1"/>
  <c r="K193" i="91"/>
  <c r="M193" i="91" s="1"/>
  <c r="J193" i="91"/>
  <c r="H193" i="91"/>
  <c r="B193" i="91"/>
  <c r="K192" i="91"/>
  <c r="J192" i="91"/>
  <c r="H192" i="91"/>
  <c r="B192" i="91"/>
  <c r="N191" i="91"/>
  <c r="M191" i="91"/>
  <c r="K191" i="91"/>
  <c r="L191" i="91" s="1"/>
  <c r="J191" i="91"/>
  <c r="H191" i="91"/>
  <c r="B191" i="91"/>
  <c r="M190" i="91"/>
  <c r="L190" i="91"/>
  <c r="N190" i="91" s="1"/>
  <c r="K190" i="91"/>
  <c r="J190" i="91"/>
  <c r="H190" i="91"/>
  <c r="B190" i="91"/>
  <c r="L189" i="91"/>
  <c r="N189" i="91" s="1"/>
  <c r="K189" i="91"/>
  <c r="M189" i="91" s="1"/>
  <c r="J189" i="91"/>
  <c r="H189" i="91"/>
  <c r="B189" i="91"/>
  <c r="K188" i="91"/>
  <c r="J188" i="91"/>
  <c r="H188" i="91"/>
  <c r="B188" i="91"/>
  <c r="M187" i="91"/>
  <c r="K187" i="91"/>
  <c r="L187" i="91" s="1"/>
  <c r="N187" i="91" s="1"/>
  <c r="J187" i="91"/>
  <c r="H187" i="91"/>
  <c r="B187" i="91"/>
  <c r="M186" i="91"/>
  <c r="L186" i="91"/>
  <c r="N186" i="91" s="1"/>
  <c r="K186" i="91"/>
  <c r="J186" i="91"/>
  <c r="H186" i="91"/>
  <c r="B186" i="91"/>
  <c r="L185" i="91"/>
  <c r="N185" i="91" s="1"/>
  <c r="K185" i="91"/>
  <c r="M185" i="91" s="1"/>
  <c r="J185" i="91"/>
  <c r="H185" i="91"/>
  <c r="B185" i="91"/>
  <c r="K184" i="91"/>
  <c r="J184" i="91"/>
  <c r="H184" i="91"/>
  <c r="B184" i="91"/>
  <c r="M183" i="91"/>
  <c r="K183" i="91"/>
  <c r="L183" i="91" s="1"/>
  <c r="N183" i="91" s="1"/>
  <c r="J183" i="91"/>
  <c r="H183" i="91"/>
  <c r="B183" i="91"/>
  <c r="M182" i="91"/>
  <c r="L182" i="91"/>
  <c r="N182" i="91" s="1"/>
  <c r="K182" i="91"/>
  <c r="J182" i="91"/>
  <c r="H182" i="91"/>
  <c r="B182" i="91"/>
  <c r="L181" i="91"/>
  <c r="N181" i="91" s="1"/>
  <c r="K181" i="91"/>
  <c r="M181" i="91" s="1"/>
  <c r="J181" i="91"/>
  <c r="H181" i="91"/>
  <c r="B181" i="91"/>
  <c r="K180" i="91"/>
  <c r="J180" i="91"/>
  <c r="H180" i="91"/>
  <c r="B180" i="91"/>
  <c r="N179" i="91"/>
  <c r="M179" i="91"/>
  <c r="K179" i="91"/>
  <c r="L179" i="91" s="1"/>
  <c r="J179" i="91"/>
  <c r="H179" i="91"/>
  <c r="B179" i="91"/>
  <c r="M178" i="91"/>
  <c r="L178" i="91"/>
  <c r="N178" i="91" s="1"/>
  <c r="K178" i="91"/>
  <c r="J178" i="91"/>
  <c r="H178" i="91"/>
  <c r="B178" i="91"/>
  <c r="L177" i="91"/>
  <c r="N177" i="91" s="1"/>
  <c r="K177" i="91"/>
  <c r="M177" i="91" s="1"/>
  <c r="J177" i="91"/>
  <c r="H177" i="91"/>
  <c r="B177" i="91"/>
  <c r="K176" i="91"/>
  <c r="J176" i="91"/>
  <c r="H176" i="91"/>
  <c r="B176" i="91"/>
  <c r="N175" i="91"/>
  <c r="M175" i="91"/>
  <c r="K175" i="91"/>
  <c r="L175" i="91" s="1"/>
  <c r="J175" i="91"/>
  <c r="H175" i="91"/>
  <c r="B175" i="91"/>
  <c r="N169" i="91"/>
  <c r="L169" i="91"/>
  <c r="G169" i="91"/>
  <c r="B169" i="91"/>
  <c r="N168" i="91"/>
  <c r="L168" i="91"/>
  <c r="G168" i="91"/>
  <c r="B168" i="91"/>
  <c r="N167" i="91"/>
  <c r="L167" i="91"/>
  <c r="B167" i="91"/>
  <c r="N166" i="91"/>
  <c r="L166" i="91"/>
  <c r="B166" i="91"/>
  <c r="N161" i="91"/>
  <c r="L159" i="91"/>
  <c r="N159" i="91" s="1"/>
  <c r="K159" i="91"/>
  <c r="M159" i="91" s="1"/>
  <c r="J159" i="91"/>
  <c r="H159" i="91"/>
  <c r="B159" i="91"/>
  <c r="K158" i="91"/>
  <c r="J158" i="91"/>
  <c r="H158" i="91"/>
  <c r="B158" i="91"/>
  <c r="M157" i="91"/>
  <c r="K157" i="91"/>
  <c r="L157" i="91" s="1"/>
  <c r="N157" i="91" s="1"/>
  <c r="J157" i="91"/>
  <c r="H157" i="91"/>
  <c r="B157" i="91"/>
  <c r="M156" i="91"/>
  <c r="L156" i="91"/>
  <c r="N156" i="91" s="1"/>
  <c r="K156" i="91"/>
  <c r="J156" i="91"/>
  <c r="H156" i="91"/>
  <c r="B156" i="91"/>
  <c r="L155" i="91"/>
  <c r="N155" i="91" s="1"/>
  <c r="K155" i="91"/>
  <c r="M155" i="91" s="1"/>
  <c r="J155" i="91"/>
  <c r="H155" i="91"/>
  <c r="B155" i="91"/>
  <c r="K154" i="91"/>
  <c r="J154" i="91"/>
  <c r="H154" i="91"/>
  <c r="B154" i="91"/>
  <c r="N153" i="91"/>
  <c r="M153" i="91"/>
  <c r="K153" i="91"/>
  <c r="L153" i="91" s="1"/>
  <c r="J153" i="91"/>
  <c r="H153" i="91"/>
  <c r="B153" i="91"/>
  <c r="M152" i="91"/>
  <c r="L152" i="91"/>
  <c r="N152" i="91" s="1"/>
  <c r="K152" i="91"/>
  <c r="J152" i="91"/>
  <c r="H152" i="91"/>
  <c r="B152" i="91"/>
  <c r="L151" i="91"/>
  <c r="N151" i="91" s="1"/>
  <c r="K151" i="91"/>
  <c r="M151" i="91" s="1"/>
  <c r="J151" i="91"/>
  <c r="H151" i="91"/>
  <c r="B151" i="91"/>
  <c r="K150" i="91"/>
  <c r="J150" i="91"/>
  <c r="H150" i="91"/>
  <c r="B150" i="91"/>
  <c r="N149" i="91"/>
  <c r="M149" i="91"/>
  <c r="K149" i="91"/>
  <c r="L149" i="91" s="1"/>
  <c r="J149" i="91"/>
  <c r="H149" i="91"/>
  <c r="B149" i="91"/>
  <c r="M148" i="91"/>
  <c r="L148" i="91"/>
  <c r="N148" i="91" s="1"/>
  <c r="K148" i="91"/>
  <c r="J148" i="91"/>
  <c r="H148" i="91"/>
  <c r="B148" i="91"/>
  <c r="L147" i="91"/>
  <c r="N147" i="91" s="1"/>
  <c r="K147" i="91"/>
  <c r="M147" i="91" s="1"/>
  <c r="J147" i="91"/>
  <c r="H147" i="91"/>
  <c r="B147" i="91"/>
  <c r="K146" i="91"/>
  <c r="J146" i="91"/>
  <c r="H146" i="91"/>
  <c r="B146" i="91"/>
  <c r="M145" i="91"/>
  <c r="K145" i="91"/>
  <c r="L145" i="91" s="1"/>
  <c r="N145" i="91" s="1"/>
  <c r="J145" i="91"/>
  <c r="H145" i="91"/>
  <c r="B145" i="91"/>
  <c r="M144" i="91"/>
  <c r="L144" i="91"/>
  <c r="N144" i="91" s="1"/>
  <c r="K144" i="91"/>
  <c r="J144" i="91"/>
  <c r="H144" i="91"/>
  <c r="B144" i="91"/>
  <c r="L143" i="91"/>
  <c r="N143" i="91" s="1"/>
  <c r="K143" i="91"/>
  <c r="M143" i="91" s="1"/>
  <c r="J143" i="91"/>
  <c r="H143" i="91"/>
  <c r="B143" i="91"/>
  <c r="K142" i="91"/>
  <c r="J142" i="91"/>
  <c r="H142" i="91"/>
  <c r="B142" i="91"/>
  <c r="M141" i="91"/>
  <c r="K141" i="91"/>
  <c r="L141" i="91" s="1"/>
  <c r="N141" i="91" s="1"/>
  <c r="J141" i="91"/>
  <c r="H141" i="91"/>
  <c r="B141" i="91"/>
  <c r="M140" i="91"/>
  <c r="L140" i="91"/>
  <c r="N140" i="91" s="1"/>
  <c r="K140" i="91"/>
  <c r="J140" i="91"/>
  <c r="H140" i="91"/>
  <c r="B140" i="91"/>
  <c r="L139" i="91"/>
  <c r="N139" i="91" s="1"/>
  <c r="K139" i="91"/>
  <c r="M139" i="91" s="1"/>
  <c r="J139" i="91"/>
  <c r="H139" i="91"/>
  <c r="B139" i="91"/>
  <c r="K138" i="91"/>
  <c r="J138" i="91"/>
  <c r="H138" i="91"/>
  <c r="B138" i="91"/>
  <c r="N137" i="91"/>
  <c r="M137" i="91"/>
  <c r="K137" i="91"/>
  <c r="L137" i="91" s="1"/>
  <c r="J137" i="91"/>
  <c r="H137" i="91"/>
  <c r="B137" i="91"/>
  <c r="M136" i="91"/>
  <c r="L136" i="91"/>
  <c r="N136" i="91" s="1"/>
  <c r="K136" i="91"/>
  <c r="J136" i="91"/>
  <c r="H136" i="91"/>
  <c r="B136" i="91"/>
  <c r="L135" i="91"/>
  <c r="N135" i="91" s="1"/>
  <c r="K135" i="91"/>
  <c r="M135" i="91" s="1"/>
  <c r="J135" i="91"/>
  <c r="H135" i="91"/>
  <c r="B135" i="91"/>
  <c r="K134" i="91"/>
  <c r="J134" i="91"/>
  <c r="H134" i="91"/>
  <c r="B134" i="91"/>
  <c r="N133" i="91"/>
  <c r="M133" i="91"/>
  <c r="K133" i="91"/>
  <c r="L133" i="91" s="1"/>
  <c r="J133" i="91"/>
  <c r="H133" i="91"/>
  <c r="B133" i="91"/>
  <c r="M132" i="91"/>
  <c r="L132" i="91"/>
  <c r="N132" i="91" s="1"/>
  <c r="K132" i="91"/>
  <c r="J132" i="91"/>
  <c r="H132" i="91"/>
  <c r="B132" i="91"/>
  <c r="L131" i="91"/>
  <c r="N131" i="91" s="1"/>
  <c r="K131" i="91"/>
  <c r="M131" i="91" s="1"/>
  <c r="J131" i="91"/>
  <c r="H131" i="91"/>
  <c r="B131" i="91"/>
  <c r="K130" i="91"/>
  <c r="J130" i="91"/>
  <c r="H130" i="91"/>
  <c r="B130" i="91"/>
  <c r="M129" i="91"/>
  <c r="K129" i="91"/>
  <c r="L129" i="91" s="1"/>
  <c r="N129" i="91" s="1"/>
  <c r="J129" i="91"/>
  <c r="H129" i="91"/>
  <c r="B129" i="91"/>
  <c r="M128" i="91"/>
  <c r="L128" i="91"/>
  <c r="N128" i="91" s="1"/>
  <c r="K128" i="91"/>
  <c r="J128" i="91"/>
  <c r="H128" i="91"/>
  <c r="B128" i="91"/>
  <c r="L127" i="91"/>
  <c r="N127" i="91" s="1"/>
  <c r="K127" i="91"/>
  <c r="M127" i="91" s="1"/>
  <c r="J127" i="91"/>
  <c r="H127" i="91"/>
  <c r="B127" i="91"/>
  <c r="K126" i="91"/>
  <c r="J126" i="91"/>
  <c r="H126" i="91"/>
  <c r="B126" i="91"/>
  <c r="M125" i="91"/>
  <c r="K125" i="91"/>
  <c r="L125" i="91" s="1"/>
  <c r="N125" i="91" s="1"/>
  <c r="J125" i="91"/>
  <c r="H125" i="91"/>
  <c r="B125" i="91"/>
  <c r="M124" i="91"/>
  <c r="L124" i="91"/>
  <c r="N124" i="91" s="1"/>
  <c r="K124" i="91"/>
  <c r="J124" i="91"/>
  <c r="H124" i="91"/>
  <c r="B124" i="91"/>
  <c r="L123" i="91"/>
  <c r="N123" i="91" s="1"/>
  <c r="K123" i="91"/>
  <c r="M123" i="91" s="1"/>
  <c r="J123" i="91"/>
  <c r="H123" i="91"/>
  <c r="B123" i="91"/>
  <c r="K122" i="91"/>
  <c r="J122" i="91"/>
  <c r="H122" i="91"/>
  <c r="B122" i="91"/>
  <c r="N121" i="91"/>
  <c r="M121" i="91"/>
  <c r="K121" i="91"/>
  <c r="L121" i="91" s="1"/>
  <c r="J121" i="91"/>
  <c r="H121" i="91"/>
  <c r="B121" i="91"/>
  <c r="M120" i="91"/>
  <c r="L120" i="91"/>
  <c r="K120" i="91"/>
  <c r="J120" i="91"/>
  <c r="H120" i="91"/>
  <c r="B120" i="91"/>
  <c r="N114" i="91"/>
  <c r="L114" i="91"/>
  <c r="G114" i="91"/>
  <c r="B114" i="91"/>
  <c r="N113" i="91"/>
  <c r="L113" i="91"/>
  <c r="G113" i="91"/>
  <c r="B113" i="91"/>
  <c r="N112" i="91"/>
  <c r="L112" i="91"/>
  <c r="B112" i="91"/>
  <c r="N111" i="91"/>
  <c r="L111" i="91"/>
  <c r="B111" i="91"/>
  <c r="N106" i="91"/>
  <c r="H104" i="91"/>
  <c r="L102" i="91"/>
  <c r="M101" i="91"/>
  <c r="K101" i="91"/>
  <c r="B101" i="91"/>
  <c r="M100" i="91"/>
  <c r="K100" i="91"/>
  <c r="B100" i="91"/>
  <c r="K99" i="91"/>
  <c r="M99" i="91" s="1"/>
  <c r="B99" i="91"/>
  <c r="N98" i="91"/>
  <c r="K98" i="91"/>
  <c r="M98" i="91" s="1"/>
  <c r="B98" i="91"/>
  <c r="N97" i="91"/>
  <c r="M97" i="91"/>
  <c r="K97" i="91"/>
  <c r="H97" i="91"/>
  <c r="B97" i="91"/>
  <c r="M96" i="91"/>
  <c r="K96" i="91"/>
  <c r="B96" i="91"/>
  <c r="K95" i="91"/>
  <c r="M95" i="91" s="1"/>
  <c r="B95" i="91"/>
  <c r="K94" i="91"/>
  <c r="M94" i="91" s="1"/>
  <c r="J94" i="91"/>
  <c r="B94" i="91"/>
  <c r="M93" i="91"/>
  <c r="K93" i="91"/>
  <c r="B93" i="91"/>
  <c r="M92" i="91"/>
  <c r="K92" i="91"/>
  <c r="B92" i="91"/>
  <c r="K91" i="91"/>
  <c r="M91" i="91" s="1"/>
  <c r="B91" i="91"/>
  <c r="N90" i="91"/>
  <c r="K90" i="91"/>
  <c r="M90" i="91" s="1"/>
  <c r="B90" i="91"/>
  <c r="N89" i="91"/>
  <c r="M89" i="91"/>
  <c r="K89" i="91"/>
  <c r="H89" i="91"/>
  <c r="B89" i="91"/>
  <c r="M88" i="91"/>
  <c r="K88" i="91"/>
  <c r="B88" i="91"/>
  <c r="K87" i="91"/>
  <c r="M87" i="91" s="1"/>
  <c r="B87" i="91"/>
  <c r="K86" i="91"/>
  <c r="M86" i="91" s="1"/>
  <c r="J86" i="91"/>
  <c r="B86" i="91"/>
  <c r="M85" i="91"/>
  <c r="K85" i="91"/>
  <c r="H85" i="91"/>
  <c r="B85" i="91"/>
  <c r="L84" i="91"/>
  <c r="K84" i="91"/>
  <c r="M84" i="91" s="1"/>
  <c r="B84" i="91"/>
  <c r="K83" i="91"/>
  <c r="M83" i="91" s="1"/>
  <c r="B83" i="91"/>
  <c r="N82" i="91"/>
  <c r="K82" i="91"/>
  <c r="M82" i="91" s="1"/>
  <c r="J82" i="91"/>
  <c r="B82" i="91"/>
  <c r="M81" i="91"/>
  <c r="K81" i="91"/>
  <c r="H81" i="91"/>
  <c r="B81" i="91"/>
  <c r="L80" i="91"/>
  <c r="K80" i="91"/>
  <c r="M80" i="91" s="1"/>
  <c r="B80" i="91"/>
  <c r="K79" i="91"/>
  <c r="M79" i="91" s="1"/>
  <c r="B79" i="91"/>
  <c r="N78" i="91"/>
  <c r="K78" i="91"/>
  <c r="M78" i="91" s="1"/>
  <c r="J78" i="91"/>
  <c r="B78" i="91"/>
  <c r="M77" i="91"/>
  <c r="K77" i="91"/>
  <c r="H77" i="91"/>
  <c r="B77" i="91"/>
  <c r="L76" i="91"/>
  <c r="K76" i="91"/>
  <c r="M76" i="91" s="1"/>
  <c r="B76" i="91"/>
  <c r="K75" i="91"/>
  <c r="M75" i="91" s="1"/>
  <c r="B75" i="91"/>
  <c r="N74" i="91"/>
  <c r="K74" i="91"/>
  <c r="M74" i="91" s="1"/>
  <c r="J74" i="91"/>
  <c r="B74" i="91"/>
  <c r="M73" i="91"/>
  <c r="K73" i="91"/>
  <c r="H73" i="91"/>
  <c r="B73" i="91"/>
  <c r="L72" i="91"/>
  <c r="K72" i="91"/>
  <c r="M72" i="91" s="1"/>
  <c r="B72" i="91"/>
  <c r="K71" i="91"/>
  <c r="M71" i="91" s="1"/>
  <c r="B71" i="91"/>
  <c r="N70" i="91"/>
  <c r="K70" i="91"/>
  <c r="M70" i="91" s="1"/>
  <c r="J70" i="91"/>
  <c r="B70" i="91"/>
  <c r="M69" i="91"/>
  <c r="K69" i="91"/>
  <c r="H69" i="91"/>
  <c r="B69" i="91"/>
  <c r="L68" i="91"/>
  <c r="K68" i="91"/>
  <c r="M68" i="91" s="1"/>
  <c r="B68" i="91"/>
  <c r="K67" i="91"/>
  <c r="M67" i="91" s="1"/>
  <c r="B67" i="91"/>
  <c r="N66" i="91"/>
  <c r="K66" i="91"/>
  <c r="M66" i="91" s="1"/>
  <c r="J66" i="91"/>
  <c r="B66" i="91"/>
  <c r="M65" i="91"/>
  <c r="K65" i="91"/>
  <c r="H65" i="91"/>
  <c r="B65" i="91"/>
  <c r="N59" i="91"/>
  <c r="L59" i="91"/>
  <c r="G59" i="91"/>
  <c r="B59" i="91"/>
  <c r="N58" i="91"/>
  <c r="L58" i="91"/>
  <c r="G58" i="91"/>
  <c r="B58" i="91"/>
  <c r="N57" i="91"/>
  <c r="L57" i="91"/>
  <c r="B57" i="91"/>
  <c r="N56" i="91"/>
  <c r="L56" i="91"/>
  <c r="B56" i="91"/>
  <c r="N51" i="91"/>
  <c r="D36" i="91"/>
  <c r="L35" i="91"/>
  <c r="K35" i="91" s="1"/>
  <c r="J35" i="91"/>
  <c r="F35" i="91"/>
  <c r="E35" i="91" s="1"/>
  <c r="N34" i="91"/>
  <c r="M34" i="91" s="1"/>
  <c r="L34" i="91"/>
  <c r="K34" i="91" s="1"/>
  <c r="J34" i="91"/>
  <c r="I34" i="91" s="1"/>
  <c r="F34" i="91"/>
  <c r="E34" i="91" s="1"/>
  <c r="L33" i="91"/>
  <c r="K33" i="91" s="1"/>
  <c r="J33" i="91"/>
  <c r="I33" i="91" s="1"/>
  <c r="H33" i="91"/>
  <c r="G33" i="91" s="1"/>
  <c r="F33" i="91"/>
  <c r="E33" i="91" s="1"/>
  <c r="L32" i="91"/>
  <c r="J32" i="91"/>
  <c r="I32" i="91" s="1"/>
  <c r="F32" i="91"/>
  <c r="E32" i="91" s="1"/>
  <c r="L31" i="91"/>
  <c r="K31" i="91" s="1"/>
  <c r="J31" i="91"/>
  <c r="I31" i="91" s="1"/>
  <c r="F31" i="91"/>
  <c r="E31" i="91" s="1"/>
  <c r="N30" i="91"/>
  <c r="L30" i="91"/>
  <c r="J30" i="91"/>
  <c r="F24" i="91"/>
  <c r="N23" i="91"/>
  <c r="L23" i="91"/>
  <c r="K23" i="91" s="1"/>
  <c r="J23" i="91"/>
  <c r="I23" i="91" s="1"/>
  <c r="H23" i="91"/>
  <c r="G23" i="91" s="1"/>
  <c r="F23" i="91"/>
  <c r="E23" i="91" s="1"/>
  <c r="N22" i="91"/>
  <c r="M22" i="91" s="1"/>
  <c r="L22" i="91"/>
  <c r="K22" i="91" s="1"/>
  <c r="J22" i="91"/>
  <c r="I22" i="91" s="1"/>
  <c r="H22" i="91"/>
  <c r="G22" i="91" s="1"/>
  <c r="F22" i="91"/>
  <c r="E22" i="91" s="1"/>
  <c r="N21" i="91"/>
  <c r="M21" i="91" s="1"/>
  <c r="L21" i="91"/>
  <c r="K21" i="91" s="1"/>
  <c r="J21" i="91"/>
  <c r="I21" i="91" s="1"/>
  <c r="H21" i="91"/>
  <c r="G21" i="91" s="1"/>
  <c r="F21" i="91"/>
  <c r="E21" i="91" s="1"/>
  <c r="N20" i="91"/>
  <c r="L20" i="91"/>
  <c r="J20" i="91"/>
  <c r="I20" i="91" s="1"/>
  <c r="H20" i="91"/>
  <c r="G20" i="91" s="1"/>
  <c r="F20" i="91"/>
  <c r="E20" i="91" s="1"/>
  <c r="N19" i="91"/>
  <c r="L19" i="91"/>
  <c r="K19" i="91" s="1"/>
  <c r="J19" i="91"/>
  <c r="I19" i="91" s="1"/>
  <c r="H19" i="91"/>
  <c r="G19" i="91" s="1"/>
  <c r="F19" i="91"/>
  <c r="E19" i="91" s="1"/>
  <c r="N18" i="91"/>
  <c r="M18" i="91" s="1"/>
  <c r="L18" i="91"/>
  <c r="K18" i="91" s="1"/>
  <c r="J18" i="91"/>
  <c r="N12" i="91"/>
  <c r="L12" i="91"/>
  <c r="G12" i="91"/>
  <c r="B12" i="91"/>
  <c r="N11" i="91"/>
  <c r="L11" i="91"/>
  <c r="G11" i="91"/>
  <c r="B11" i="91"/>
  <c r="N10" i="91"/>
  <c r="L10" i="91"/>
  <c r="B10" i="91"/>
  <c r="N9" i="91"/>
  <c r="L9" i="91"/>
  <c r="B9" i="91"/>
  <c r="L144" i="90"/>
  <c r="D142" i="90"/>
  <c r="G14" i="89" s="1"/>
  <c r="C141" i="90"/>
  <c r="D140" i="90"/>
  <c r="L139" i="90"/>
  <c r="J139" i="90"/>
  <c r="H139" i="90"/>
  <c r="F139" i="90"/>
  <c r="D139" i="90"/>
  <c r="L138" i="90"/>
  <c r="J138" i="90"/>
  <c r="H138" i="90"/>
  <c r="F138" i="90"/>
  <c r="D138" i="90"/>
  <c r="L137" i="90"/>
  <c r="J137" i="90"/>
  <c r="H137" i="90"/>
  <c r="F137" i="90"/>
  <c r="C137" i="90"/>
  <c r="L136" i="90"/>
  <c r="J136" i="90"/>
  <c r="H136" i="90"/>
  <c r="F136" i="90"/>
  <c r="D136" i="90"/>
  <c r="L135" i="90"/>
  <c r="J135" i="90"/>
  <c r="H135" i="90"/>
  <c r="F135" i="90"/>
  <c r="D135" i="90"/>
  <c r="L134" i="90"/>
  <c r="K134" i="90"/>
  <c r="J134" i="90"/>
  <c r="I134" i="90"/>
  <c r="H134" i="90"/>
  <c r="F134" i="90"/>
  <c r="L133" i="90"/>
  <c r="J133" i="90"/>
  <c r="I133" i="90"/>
  <c r="K133" i="90" s="1"/>
  <c r="H133" i="90"/>
  <c r="F133" i="90"/>
  <c r="K132" i="90"/>
  <c r="J132" i="90"/>
  <c r="L132" i="90" s="1"/>
  <c r="I132" i="90"/>
  <c r="H132" i="90"/>
  <c r="F132" i="90"/>
  <c r="L131" i="90"/>
  <c r="J131" i="90"/>
  <c r="I131" i="90"/>
  <c r="K131" i="90" s="1"/>
  <c r="H131" i="90"/>
  <c r="F131" i="90"/>
  <c r="L130" i="90"/>
  <c r="J130" i="90"/>
  <c r="I130" i="90"/>
  <c r="K130" i="90" s="1"/>
  <c r="H130" i="90"/>
  <c r="F130" i="90"/>
  <c r="J129" i="90"/>
  <c r="L129" i="90" s="1"/>
  <c r="I129" i="90"/>
  <c r="K129" i="90" s="1"/>
  <c r="H129" i="90"/>
  <c r="F129" i="90"/>
  <c r="L128" i="90"/>
  <c r="J128" i="90"/>
  <c r="I128" i="90"/>
  <c r="K128" i="90" s="1"/>
  <c r="H128" i="90"/>
  <c r="F128" i="90"/>
  <c r="L127" i="90"/>
  <c r="J127" i="90"/>
  <c r="I127" i="90"/>
  <c r="K127" i="90" s="1"/>
  <c r="H127" i="90"/>
  <c r="F127" i="90"/>
  <c r="L126" i="90"/>
  <c r="J126" i="90"/>
  <c r="I126" i="90"/>
  <c r="K126" i="90" s="1"/>
  <c r="H126" i="90"/>
  <c r="F126" i="90"/>
  <c r="J125" i="90"/>
  <c r="L125" i="90" s="1"/>
  <c r="I125" i="90"/>
  <c r="K125" i="90" s="1"/>
  <c r="H125" i="90"/>
  <c r="F125" i="90"/>
  <c r="L119" i="90"/>
  <c r="J119" i="90"/>
  <c r="E119" i="90"/>
  <c r="B119" i="90"/>
  <c r="L118" i="90"/>
  <c r="J118" i="90"/>
  <c r="E118" i="90"/>
  <c r="B118" i="90"/>
  <c r="L117" i="90"/>
  <c r="J117" i="90"/>
  <c r="B117" i="90"/>
  <c r="L116" i="90"/>
  <c r="J116" i="90"/>
  <c r="B116" i="90"/>
  <c r="L111" i="90"/>
  <c r="I109" i="90"/>
  <c r="J109" i="90" s="1"/>
  <c r="L109" i="90" s="1"/>
  <c r="H109" i="90"/>
  <c r="F109" i="90"/>
  <c r="I108" i="90"/>
  <c r="J108" i="90" s="1"/>
  <c r="L108" i="90" s="1"/>
  <c r="H108" i="90"/>
  <c r="F108" i="90"/>
  <c r="I107" i="90"/>
  <c r="J107" i="90" s="1"/>
  <c r="L107" i="90" s="1"/>
  <c r="H107" i="90"/>
  <c r="F107" i="90"/>
  <c r="I106" i="90"/>
  <c r="J106" i="90" s="1"/>
  <c r="L106" i="90" s="1"/>
  <c r="H106" i="90"/>
  <c r="F106" i="90"/>
  <c r="I105" i="90"/>
  <c r="J105" i="90" s="1"/>
  <c r="L105" i="90" s="1"/>
  <c r="H105" i="90"/>
  <c r="F105" i="90"/>
  <c r="I104" i="90"/>
  <c r="J104" i="90" s="1"/>
  <c r="L104" i="90" s="1"/>
  <c r="H104" i="90"/>
  <c r="F104" i="90"/>
  <c r="I103" i="90"/>
  <c r="J103" i="90" s="1"/>
  <c r="L103" i="90" s="1"/>
  <c r="H103" i="90"/>
  <c r="F103" i="90"/>
  <c r="J102" i="90"/>
  <c r="L102" i="90" s="1"/>
  <c r="I102" i="90"/>
  <c r="K102" i="90" s="1"/>
  <c r="H102" i="90"/>
  <c r="F102" i="90"/>
  <c r="L101" i="90"/>
  <c r="K101" i="90"/>
  <c r="J101" i="90"/>
  <c r="I101" i="90"/>
  <c r="H101" i="90"/>
  <c r="F101" i="90"/>
  <c r="J100" i="90"/>
  <c r="L100" i="90" s="1"/>
  <c r="I100" i="90"/>
  <c r="K100" i="90" s="1"/>
  <c r="H100" i="90"/>
  <c r="F100" i="90"/>
  <c r="L99" i="90"/>
  <c r="K99" i="90"/>
  <c r="J99" i="90"/>
  <c r="I99" i="90"/>
  <c r="H99" i="90"/>
  <c r="F99" i="90"/>
  <c r="J98" i="90"/>
  <c r="L98" i="90" s="1"/>
  <c r="I98" i="90"/>
  <c r="K98" i="90" s="1"/>
  <c r="H98" i="90"/>
  <c r="F98" i="90"/>
  <c r="L97" i="90"/>
  <c r="K97" i="90"/>
  <c r="J97" i="90"/>
  <c r="I97" i="90"/>
  <c r="H97" i="90"/>
  <c r="F97" i="90"/>
  <c r="J96" i="90"/>
  <c r="L96" i="90" s="1"/>
  <c r="I96" i="90"/>
  <c r="K96" i="90" s="1"/>
  <c r="H96" i="90"/>
  <c r="F96" i="90"/>
  <c r="L95" i="90"/>
  <c r="K95" i="90"/>
  <c r="J95" i="90"/>
  <c r="I95" i="90"/>
  <c r="H95" i="90"/>
  <c r="F95" i="90"/>
  <c r="J94" i="90"/>
  <c r="L94" i="90" s="1"/>
  <c r="I94" i="90"/>
  <c r="K94" i="90" s="1"/>
  <c r="H94" i="90"/>
  <c r="F94" i="90"/>
  <c r="L93" i="90"/>
  <c r="K93" i="90"/>
  <c r="J93" i="90"/>
  <c r="I93" i="90"/>
  <c r="H93" i="90"/>
  <c r="F93" i="90"/>
  <c r="J92" i="90"/>
  <c r="L92" i="90" s="1"/>
  <c r="I92" i="90"/>
  <c r="K92" i="90" s="1"/>
  <c r="H92" i="90"/>
  <c r="F92" i="90"/>
  <c r="L91" i="90"/>
  <c r="K91" i="90"/>
  <c r="J91" i="90"/>
  <c r="I91" i="90"/>
  <c r="H91" i="90"/>
  <c r="F91" i="90"/>
  <c r="J90" i="90"/>
  <c r="L90" i="90" s="1"/>
  <c r="I90" i="90"/>
  <c r="K90" i="90" s="1"/>
  <c r="H90" i="90"/>
  <c r="F90" i="90"/>
  <c r="L89" i="90"/>
  <c r="K89" i="90"/>
  <c r="J89" i="90"/>
  <c r="I89" i="90"/>
  <c r="H89" i="90"/>
  <c r="F89" i="90"/>
  <c r="J88" i="90"/>
  <c r="L88" i="90" s="1"/>
  <c r="I88" i="90"/>
  <c r="K88" i="90" s="1"/>
  <c r="H88" i="90"/>
  <c r="F88" i="90"/>
  <c r="L87" i="90"/>
  <c r="K87" i="90"/>
  <c r="J87" i="90"/>
  <c r="I87" i="90"/>
  <c r="H87" i="90"/>
  <c r="F87" i="90"/>
  <c r="J86" i="90"/>
  <c r="L86" i="90" s="1"/>
  <c r="I86" i="90"/>
  <c r="K86" i="90" s="1"/>
  <c r="H86" i="90"/>
  <c r="F86" i="90"/>
  <c r="L85" i="90"/>
  <c r="K85" i="90"/>
  <c r="J85" i="90"/>
  <c r="I85" i="90"/>
  <c r="H85" i="90"/>
  <c r="F85" i="90"/>
  <c r="J84" i="90"/>
  <c r="L84" i="90" s="1"/>
  <c r="I84" i="90"/>
  <c r="K84" i="90" s="1"/>
  <c r="H84" i="90"/>
  <c r="F84" i="90"/>
  <c r="L83" i="90"/>
  <c r="K83" i="90"/>
  <c r="J83" i="90"/>
  <c r="I83" i="90"/>
  <c r="H83" i="90"/>
  <c r="F83" i="90"/>
  <c r="J82" i="90"/>
  <c r="L82" i="90" s="1"/>
  <c r="I82" i="90"/>
  <c r="K82" i="90" s="1"/>
  <c r="H82" i="90"/>
  <c r="F82" i="90"/>
  <c r="L81" i="90"/>
  <c r="K81" i="90"/>
  <c r="J81" i="90"/>
  <c r="I81" i="90"/>
  <c r="H81" i="90"/>
  <c r="F81" i="90"/>
  <c r="J80" i="90"/>
  <c r="L80" i="90" s="1"/>
  <c r="I80" i="90"/>
  <c r="K80" i="90" s="1"/>
  <c r="H80" i="90"/>
  <c r="F80" i="90"/>
  <c r="L79" i="90"/>
  <c r="K79" i="90"/>
  <c r="J79" i="90"/>
  <c r="I79" i="90"/>
  <c r="H79" i="90"/>
  <c r="F79" i="90"/>
  <c r="J78" i="90"/>
  <c r="L78" i="90" s="1"/>
  <c r="I78" i="90"/>
  <c r="K78" i="90" s="1"/>
  <c r="H78" i="90"/>
  <c r="F78" i="90"/>
  <c r="L77" i="90"/>
  <c r="K77" i="90"/>
  <c r="J77" i="90"/>
  <c r="I77" i="90"/>
  <c r="H77" i="90"/>
  <c r="F77" i="90"/>
  <c r="J76" i="90"/>
  <c r="L76" i="90" s="1"/>
  <c r="I76" i="90"/>
  <c r="K76" i="90" s="1"/>
  <c r="H76" i="90"/>
  <c r="F76" i="90"/>
  <c r="L75" i="90"/>
  <c r="K75" i="90"/>
  <c r="J75" i="90"/>
  <c r="I75" i="90"/>
  <c r="H75" i="90"/>
  <c r="F75" i="90"/>
  <c r="J74" i="90"/>
  <c r="L74" i="90" s="1"/>
  <c r="I74" i="90"/>
  <c r="K74" i="90" s="1"/>
  <c r="H74" i="90"/>
  <c r="F74" i="90"/>
  <c r="L73" i="90"/>
  <c r="K73" i="90"/>
  <c r="J73" i="90"/>
  <c r="I73" i="90"/>
  <c r="H73" i="90"/>
  <c r="F73" i="90"/>
  <c r="J72" i="90"/>
  <c r="L72" i="90" s="1"/>
  <c r="I72" i="90"/>
  <c r="K72" i="90" s="1"/>
  <c r="H72" i="90"/>
  <c r="F72" i="90"/>
  <c r="L71" i="90"/>
  <c r="K71" i="90"/>
  <c r="J71" i="90"/>
  <c r="I71" i="90"/>
  <c r="H71" i="90"/>
  <c r="F71" i="90"/>
  <c r="J70" i="90"/>
  <c r="L70" i="90" s="1"/>
  <c r="I70" i="90"/>
  <c r="K70" i="90" s="1"/>
  <c r="H70" i="90"/>
  <c r="F70" i="90"/>
  <c r="L69" i="90"/>
  <c r="K69" i="90"/>
  <c r="J69" i="90"/>
  <c r="I69" i="90"/>
  <c r="H69" i="90"/>
  <c r="F69" i="90"/>
  <c r="L64" i="90"/>
  <c r="J64" i="90"/>
  <c r="E64" i="90"/>
  <c r="B64" i="90"/>
  <c r="L63" i="90"/>
  <c r="J63" i="90"/>
  <c r="E63" i="90"/>
  <c r="B63" i="90"/>
  <c r="L62" i="90"/>
  <c r="J62" i="90"/>
  <c r="B62" i="90"/>
  <c r="L61" i="90"/>
  <c r="J61" i="90"/>
  <c r="B61" i="90"/>
  <c r="L56" i="90"/>
  <c r="I54" i="90"/>
  <c r="K54" i="90" s="1"/>
  <c r="H54" i="90"/>
  <c r="F54" i="90"/>
  <c r="K53" i="90"/>
  <c r="J53" i="90"/>
  <c r="L53" i="90" s="1"/>
  <c r="I53" i="90"/>
  <c r="H53" i="90"/>
  <c r="F53" i="90"/>
  <c r="I52" i="90"/>
  <c r="K52" i="90" s="1"/>
  <c r="H52" i="90"/>
  <c r="F52" i="90"/>
  <c r="K51" i="90"/>
  <c r="J51" i="90"/>
  <c r="L51" i="90" s="1"/>
  <c r="I51" i="90"/>
  <c r="H51" i="90"/>
  <c r="F51" i="90"/>
  <c r="I50" i="90"/>
  <c r="K50" i="90" s="1"/>
  <c r="H50" i="90"/>
  <c r="F50" i="90"/>
  <c r="K49" i="90"/>
  <c r="J49" i="90"/>
  <c r="L49" i="90" s="1"/>
  <c r="I49" i="90"/>
  <c r="H49" i="90"/>
  <c r="F49" i="90"/>
  <c r="I48" i="90"/>
  <c r="K48" i="90" s="1"/>
  <c r="H48" i="90"/>
  <c r="H140" i="90" s="1"/>
  <c r="F48" i="90"/>
  <c r="L46" i="90"/>
  <c r="K46" i="90"/>
  <c r="J46" i="90"/>
  <c r="I46" i="90"/>
  <c r="H46" i="90"/>
  <c r="F46" i="90"/>
  <c r="L45" i="90"/>
  <c r="K45" i="90"/>
  <c r="J45" i="90"/>
  <c r="I45" i="90"/>
  <c r="H45" i="90"/>
  <c r="F45" i="90"/>
  <c r="L44" i="90"/>
  <c r="K44" i="90"/>
  <c r="J44" i="90"/>
  <c r="I44" i="90"/>
  <c r="H44" i="90"/>
  <c r="F44" i="90"/>
  <c r="L43" i="90"/>
  <c r="K43" i="90"/>
  <c r="J43" i="90"/>
  <c r="I43" i="90"/>
  <c r="H43" i="90"/>
  <c r="F43" i="90"/>
  <c r="L42" i="90"/>
  <c r="K42" i="90"/>
  <c r="J42" i="90"/>
  <c r="I42" i="90"/>
  <c r="H42" i="90"/>
  <c r="F42" i="90"/>
  <c r="L41" i="90"/>
  <c r="K41" i="90"/>
  <c r="J41" i="90"/>
  <c r="I41" i="90"/>
  <c r="H41" i="90"/>
  <c r="F41" i="90"/>
  <c r="L40" i="90"/>
  <c r="K40" i="90"/>
  <c r="J40" i="90"/>
  <c r="I40" i="90"/>
  <c r="H40" i="90"/>
  <c r="F40" i="90"/>
  <c r="L39" i="90"/>
  <c r="K39" i="90"/>
  <c r="J39" i="90"/>
  <c r="I39" i="90"/>
  <c r="H39" i="90"/>
  <c r="F39" i="90"/>
  <c r="L38" i="90"/>
  <c r="K38" i="90"/>
  <c r="J38" i="90"/>
  <c r="I38" i="90"/>
  <c r="H38" i="90"/>
  <c r="F38" i="90"/>
  <c r="L37" i="90"/>
  <c r="K37" i="90"/>
  <c r="J37" i="90"/>
  <c r="I37" i="90"/>
  <c r="H37" i="90"/>
  <c r="F37" i="90"/>
  <c r="L36" i="90"/>
  <c r="K36" i="90"/>
  <c r="J36" i="90"/>
  <c r="I36" i="90"/>
  <c r="H36" i="90"/>
  <c r="F36" i="90"/>
  <c r="L35" i="90"/>
  <c r="K35" i="90"/>
  <c r="J35" i="90"/>
  <c r="I35" i="90"/>
  <c r="H35" i="90"/>
  <c r="F35" i="90"/>
  <c r="L34" i="90"/>
  <c r="K34" i="90"/>
  <c r="J34" i="90"/>
  <c r="I34" i="90"/>
  <c r="H34" i="90"/>
  <c r="F34" i="90"/>
  <c r="L33" i="90"/>
  <c r="K33" i="90"/>
  <c r="J33" i="90"/>
  <c r="I33" i="90"/>
  <c r="H33" i="90"/>
  <c r="F33" i="90"/>
  <c r="L32" i="90"/>
  <c r="K32" i="90"/>
  <c r="J32" i="90"/>
  <c r="I32" i="90"/>
  <c r="H32" i="90"/>
  <c r="F32" i="90"/>
  <c r="L31" i="90"/>
  <c r="K31" i="90"/>
  <c r="J31" i="90"/>
  <c r="I31" i="90"/>
  <c r="H31" i="90"/>
  <c r="F31" i="90"/>
  <c r="L30" i="90"/>
  <c r="K30" i="90"/>
  <c r="J30" i="90"/>
  <c r="I30" i="90"/>
  <c r="H30" i="90"/>
  <c r="F30" i="90"/>
  <c r="L29" i="90"/>
  <c r="K29" i="90"/>
  <c r="J29" i="90"/>
  <c r="I29" i="90"/>
  <c r="H29" i="90"/>
  <c r="F29" i="90"/>
  <c r="L27" i="90"/>
  <c r="K27" i="90"/>
  <c r="J27" i="90"/>
  <c r="I27" i="90"/>
  <c r="H27" i="90"/>
  <c r="F27" i="90"/>
  <c r="L26" i="90"/>
  <c r="K26" i="90"/>
  <c r="J26" i="90"/>
  <c r="I26" i="90"/>
  <c r="H26" i="90"/>
  <c r="F26" i="90"/>
  <c r="L25" i="90"/>
  <c r="K25" i="90"/>
  <c r="J25" i="90"/>
  <c r="I25" i="90"/>
  <c r="H25" i="90"/>
  <c r="F25" i="90"/>
  <c r="L24" i="90"/>
  <c r="K24" i="90"/>
  <c r="J24" i="90"/>
  <c r="I24" i="90"/>
  <c r="H24" i="90"/>
  <c r="F24" i="90"/>
  <c r="L23" i="90"/>
  <c r="K23" i="90"/>
  <c r="J23" i="90"/>
  <c r="I23" i="90"/>
  <c r="H23" i="90"/>
  <c r="F23" i="90"/>
  <c r="L22" i="90"/>
  <c r="K22" i="90"/>
  <c r="J22" i="90"/>
  <c r="I22" i="90"/>
  <c r="H22" i="90"/>
  <c r="F22" i="90"/>
  <c r="L21" i="90"/>
  <c r="K21" i="90"/>
  <c r="J21" i="90"/>
  <c r="I21" i="90"/>
  <c r="H21" i="90"/>
  <c r="F21" i="90"/>
  <c r="L20" i="90"/>
  <c r="K20" i="90"/>
  <c r="J20" i="90"/>
  <c r="I20" i="90"/>
  <c r="H20" i="90"/>
  <c r="F20" i="90"/>
  <c r="H58" i="89"/>
  <c r="A39" i="89"/>
  <c r="F37" i="89"/>
  <c r="F36" i="89"/>
  <c r="F35" i="89"/>
  <c r="F34" i="89"/>
  <c r="H33" i="89"/>
  <c r="H30" i="89"/>
  <c r="F27" i="89"/>
  <c r="F26" i="89"/>
  <c r="F32" i="89" s="1"/>
  <c r="F25" i="89"/>
  <c r="F24" i="89"/>
  <c r="F23" i="89"/>
  <c r="F22" i="89"/>
  <c r="G21" i="89"/>
  <c r="H21" i="89" s="1"/>
  <c r="F21" i="89"/>
  <c r="G20" i="89"/>
  <c r="F20" i="89"/>
  <c r="H20" i="89" s="1"/>
  <c r="G19" i="89"/>
  <c r="F19" i="89"/>
  <c r="H19" i="89" s="1"/>
  <c r="F18" i="89"/>
  <c r="F17" i="89"/>
  <c r="F16" i="89"/>
  <c r="G15" i="89"/>
  <c r="F15" i="89"/>
  <c r="H15" i="89" s="1"/>
  <c r="F14" i="89"/>
  <c r="H14" i="89" s="1"/>
  <c r="E13" i="89"/>
  <c r="B13" i="89"/>
  <c r="G12" i="89"/>
  <c r="B12" i="89"/>
  <c r="B65" i="88"/>
  <c r="B66" i="88"/>
  <c r="B67" i="88"/>
  <c r="B68" i="88"/>
  <c r="H37" i="95" l="1"/>
  <c r="H32" i="95"/>
  <c r="H35" i="95" s="1"/>
  <c r="H36" i="95"/>
  <c r="G32" i="95"/>
  <c r="M31" i="94"/>
  <c r="N36" i="94"/>
  <c r="M36" i="94" s="1"/>
  <c r="G25" i="92"/>
  <c r="K36" i="94"/>
  <c r="H27" i="92"/>
  <c r="F18" i="92"/>
  <c r="H18" i="92" s="1"/>
  <c r="H17" i="92"/>
  <c r="F35" i="92"/>
  <c r="F36" i="92"/>
  <c r="H23" i="92"/>
  <c r="N104" i="94"/>
  <c r="N213" i="94" s="1"/>
  <c r="H28" i="92"/>
  <c r="G31" i="92"/>
  <c r="H31" i="92" s="1"/>
  <c r="G22" i="89"/>
  <c r="H142" i="90"/>
  <c r="H22" i="89"/>
  <c r="G23" i="89"/>
  <c r="H23" i="89" s="1"/>
  <c r="M122" i="91"/>
  <c r="L122" i="91"/>
  <c r="N122" i="91" s="1"/>
  <c r="M154" i="91"/>
  <c r="L154" i="91"/>
  <c r="N154" i="91" s="1"/>
  <c r="J48" i="90"/>
  <c r="J50" i="90"/>
  <c r="L50" i="90" s="1"/>
  <c r="J52" i="90"/>
  <c r="L52" i="90" s="1"/>
  <c r="J54" i="90"/>
  <c r="L54" i="90" s="1"/>
  <c r="K103" i="90"/>
  <c r="K104" i="90"/>
  <c r="K105" i="90"/>
  <c r="K106" i="90"/>
  <c r="K107" i="90"/>
  <c r="K108" i="90"/>
  <c r="K109" i="90"/>
  <c r="M19" i="91"/>
  <c r="K20" i="91"/>
  <c r="M23" i="91"/>
  <c r="N31" i="91"/>
  <c r="M31" i="91" s="1"/>
  <c r="K32" i="91"/>
  <c r="H34" i="91"/>
  <c r="G34" i="91" s="1"/>
  <c r="M196" i="91"/>
  <c r="L196" i="91"/>
  <c r="N196" i="91" s="1"/>
  <c r="F140" i="90"/>
  <c r="M20" i="91"/>
  <c r="J36" i="91"/>
  <c r="I36" i="91" s="1"/>
  <c r="H31" i="91"/>
  <c r="N32" i="91"/>
  <c r="M32" i="91" s="1"/>
  <c r="H35" i="91"/>
  <c r="G35" i="91" s="1"/>
  <c r="F36" i="91"/>
  <c r="G16" i="89" s="1"/>
  <c r="H16" i="89" s="1"/>
  <c r="M138" i="91"/>
  <c r="L138" i="91"/>
  <c r="N138" i="91" s="1"/>
  <c r="M30" i="91"/>
  <c r="L36" i="91"/>
  <c r="K30" i="91"/>
  <c r="H32" i="91"/>
  <c r="G32" i="91" s="1"/>
  <c r="N33" i="91"/>
  <c r="M33" i="91" s="1"/>
  <c r="N35" i="91"/>
  <c r="M35" i="91" s="1"/>
  <c r="M180" i="91"/>
  <c r="L180" i="91"/>
  <c r="N180" i="91" s="1"/>
  <c r="H24" i="91"/>
  <c r="L24" i="91"/>
  <c r="I35" i="91"/>
  <c r="J65" i="91"/>
  <c r="N65" i="91"/>
  <c r="L67" i="91"/>
  <c r="H68" i="91"/>
  <c r="J69" i="91"/>
  <c r="N69" i="91"/>
  <c r="L71" i="91"/>
  <c r="H72" i="91"/>
  <c r="J73" i="91"/>
  <c r="N73" i="91"/>
  <c r="L75" i="91"/>
  <c r="H76" i="91"/>
  <c r="J77" i="91"/>
  <c r="N77" i="91"/>
  <c r="L79" i="91"/>
  <c r="H80" i="91"/>
  <c r="J81" i="91"/>
  <c r="N81" i="91"/>
  <c r="L83" i="91"/>
  <c r="H84" i="91"/>
  <c r="J85" i="91"/>
  <c r="N85" i="91"/>
  <c r="L87" i="91"/>
  <c r="L88" i="91"/>
  <c r="J89" i="91"/>
  <c r="H92" i="91"/>
  <c r="L95" i="91"/>
  <c r="L96" i="91"/>
  <c r="J97" i="91"/>
  <c r="H100" i="91"/>
  <c r="H103" i="91"/>
  <c r="N104" i="91"/>
  <c r="M126" i="91"/>
  <c r="L126" i="91"/>
  <c r="N126" i="91" s="1"/>
  <c r="M142" i="91"/>
  <c r="L142" i="91"/>
  <c r="N142" i="91" s="1"/>
  <c r="M158" i="91"/>
  <c r="L158" i="91"/>
  <c r="N158" i="91" s="1"/>
  <c r="M184" i="91"/>
  <c r="L184" i="91"/>
  <c r="N184" i="91" s="1"/>
  <c r="M200" i="91"/>
  <c r="L200" i="91"/>
  <c r="N200" i="91" s="1"/>
  <c r="F212" i="91"/>
  <c r="F213" i="91" s="1"/>
  <c r="L66" i="91"/>
  <c r="H67" i="91"/>
  <c r="J68" i="91"/>
  <c r="N68" i="91"/>
  <c r="L70" i="91"/>
  <c r="H71" i="91"/>
  <c r="J72" i="91"/>
  <c r="N72" i="91"/>
  <c r="L74" i="91"/>
  <c r="H75" i="91"/>
  <c r="J76" i="91"/>
  <c r="N76" i="91"/>
  <c r="L78" i="91"/>
  <c r="H79" i="91"/>
  <c r="J80" i="91"/>
  <c r="N80" i="91"/>
  <c r="L82" i="91"/>
  <c r="H83" i="91"/>
  <c r="J84" i="91"/>
  <c r="N84" i="91"/>
  <c r="N86" i="91"/>
  <c r="J90" i="91"/>
  <c r="H93" i="91"/>
  <c r="N93" i="91"/>
  <c r="N94" i="91"/>
  <c r="J98" i="91"/>
  <c r="H101" i="91"/>
  <c r="N101" i="91"/>
  <c r="J103" i="91"/>
  <c r="H211" i="91"/>
  <c r="M130" i="91"/>
  <c r="L130" i="91"/>
  <c r="N130" i="91" s="1"/>
  <c r="M146" i="91"/>
  <c r="L146" i="91"/>
  <c r="N146" i="91" s="1"/>
  <c r="M188" i="91"/>
  <c r="L188" i="91"/>
  <c r="N188" i="91" s="1"/>
  <c r="M204" i="91"/>
  <c r="L204" i="91"/>
  <c r="N204" i="91" s="1"/>
  <c r="H210" i="91"/>
  <c r="H212" i="91" s="1"/>
  <c r="H213" i="91"/>
  <c r="L104" i="91"/>
  <c r="N103" i="91"/>
  <c r="F103" i="91"/>
  <c r="H102" i="91"/>
  <c r="L101" i="91"/>
  <c r="N99" i="91"/>
  <c r="J99" i="91"/>
  <c r="H98" i="91"/>
  <c r="L97" i="91"/>
  <c r="N95" i="91"/>
  <c r="J95" i="91"/>
  <c r="H94" i="91"/>
  <c r="L93" i="91"/>
  <c r="N91" i="91"/>
  <c r="J91" i="91"/>
  <c r="H90" i="91"/>
  <c r="L89" i="91"/>
  <c r="N87" i="91"/>
  <c r="J87" i="91"/>
  <c r="J104" i="91"/>
  <c r="L103" i="91"/>
  <c r="N102" i="91"/>
  <c r="F102" i="91"/>
  <c r="N100" i="91"/>
  <c r="J100" i="91"/>
  <c r="H99" i="91"/>
  <c r="L98" i="91"/>
  <c r="N96" i="91"/>
  <c r="J96" i="91"/>
  <c r="H95" i="91"/>
  <c r="L94" i="91"/>
  <c r="N92" i="91"/>
  <c r="J92" i="91"/>
  <c r="H91" i="91"/>
  <c r="L90" i="91"/>
  <c r="N88" i="91"/>
  <c r="J88" i="91"/>
  <c r="H87" i="91"/>
  <c r="L86" i="91"/>
  <c r="D24" i="91"/>
  <c r="J24" i="91"/>
  <c r="I24" i="91" s="1"/>
  <c r="N24" i="91"/>
  <c r="L65" i="91"/>
  <c r="H66" i="91"/>
  <c r="J67" i="91"/>
  <c r="N67" i="91"/>
  <c r="L69" i="91"/>
  <c r="H70" i="91"/>
  <c r="J71" i="91"/>
  <c r="N71" i="91"/>
  <c r="L73" i="91"/>
  <c r="H74" i="91"/>
  <c r="J75" i="91"/>
  <c r="N75" i="91"/>
  <c r="L77" i="91"/>
  <c r="H78" i="91"/>
  <c r="J79" i="91"/>
  <c r="N79" i="91"/>
  <c r="L81" i="91"/>
  <c r="H82" i="91"/>
  <c r="J83" i="91"/>
  <c r="N83" i="91"/>
  <c r="L85" i="91"/>
  <c r="H86" i="91"/>
  <c r="H88" i="91"/>
  <c r="L91" i="91"/>
  <c r="L92" i="91"/>
  <c r="J93" i="91"/>
  <c r="H96" i="91"/>
  <c r="L99" i="91"/>
  <c r="L100" i="91"/>
  <c r="J101" i="91"/>
  <c r="J102" i="91"/>
  <c r="F104" i="91"/>
  <c r="J211" i="91"/>
  <c r="M134" i="91"/>
  <c r="L134" i="91"/>
  <c r="N134" i="91" s="1"/>
  <c r="M150" i="91"/>
  <c r="L150" i="91"/>
  <c r="N150" i="91" s="1"/>
  <c r="M176" i="91"/>
  <c r="L176" i="91"/>
  <c r="N176" i="91" s="1"/>
  <c r="M192" i="91"/>
  <c r="L192" i="91"/>
  <c r="N192" i="91" s="1"/>
  <c r="M208" i="91"/>
  <c r="L208" i="91"/>
  <c r="N208" i="91" s="1"/>
  <c r="N120" i="91"/>
  <c r="J210" i="91"/>
  <c r="J212" i="91" s="1"/>
  <c r="J213" i="91" s="1"/>
  <c r="G34" i="95" l="1"/>
  <c r="H34" i="95" s="1"/>
  <c r="G35" i="95"/>
  <c r="G26" i="92"/>
  <c r="G32" i="92" s="1"/>
  <c r="H25" i="92"/>
  <c r="F142" i="90"/>
  <c r="L210" i="91"/>
  <c r="K24" i="91"/>
  <c r="K36" i="91"/>
  <c r="G25" i="89"/>
  <c r="H25" i="89" s="1"/>
  <c r="G31" i="91"/>
  <c r="H36" i="91"/>
  <c r="J140" i="90"/>
  <c r="L48" i="90"/>
  <c r="L140" i="90" s="1"/>
  <c r="G17" i="89"/>
  <c r="G27" i="89"/>
  <c r="N210" i="91"/>
  <c r="N211" i="91"/>
  <c r="M24" i="91"/>
  <c r="L211" i="91"/>
  <c r="N36" i="91"/>
  <c r="M36" i="91" s="1"/>
  <c r="G37" i="92" l="1"/>
  <c r="H26" i="92"/>
  <c r="H37" i="92" s="1"/>
  <c r="G36" i="92"/>
  <c r="G34" i="92"/>
  <c r="H34" i="92" s="1"/>
  <c r="G35" i="92"/>
  <c r="L142" i="90"/>
  <c r="N212" i="91"/>
  <c r="N213" i="91" s="1"/>
  <c r="J142" i="90"/>
  <c r="G24" i="89" s="1"/>
  <c r="G28" i="89"/>
  <c r="H27" i="89"/>
  <c r="H17" i="89"/>
  <c r="G18" i="89"/>
  <c r="H18" i="89" s="1"/>
  <c r="L212" i="91"/>
  <c r="L213" i="91" s="1"/>
  <c r="H32" i="92" l="1"/>
  <c r="H35" i="92" s="1"/>
  <c r="H36" i="92"/>
  <c r="H24" i="89"/>
  <c r="G26" i="89"/>
  <c r="H28" i="89"/>
  <c r="G31" i="89"/>
  <c r="H31" i="89" s="1"/>
  <c r="G37" i="89" l="1"/>
  <c r="G32" i="89"/>
  <c r="H26" i="89"/>
  <c r="G36" i="89"/>
  <c r="H37" i="89" l="1"/>
  <c r="H32" i="89"/>
  <c r="H35" i="89" s="1"/>
  <c r="H36" i="89"/>
  <c r="G34" i="89"/>
  <c r="H34" i="89" s="1"/>
  <c r="G35" i="89"/>
  <c r="N215" i="88" l="1"/>
  <c r="F211" i="88"/>
  <c r="F210" i="88"/>
  <c r="L209" i="88"/>
  <c r="N209" i="88" s="1"/>
  <c r="K209" i="88"/>
  <c r="M209" i="88" s="1"/>
  <c r="J209" i="88"/>
  <c r="H209" i="88"/>
  <c r="B209" i="88"/>
  <c r="K208" i="88"/>
  <c r="J208" i="88"/>
  <c r="H208" i="88"/>
  <c r="B208" i="88"/>
  <c r="N207" i="88"/>
  <c r="M207" i="88"/>
  <c r="K207" i="88"/>
  <c r="L207" i="88" s="1"/>
  <c r="J207" i="88"/>
  <c r="H207" i="88"/>
  <c r="B207" i="88"/>
  <c r="M206" i="88"/>
  <c r="L206" i="88"/>
  <c r="N206" i="88" s="1"/>
  <c r="K206" i="88"/>
  <c r="J206" i="88"/>
  <c r="H206" i="88"/>
  <c r="B206" i="88"/>
  <c r="L205" i="88"/>
  <c r="N205" i="88" s="1"/>
  <c r="K205" i="88"/>
  <c r="M205" i="88" s="1"/>
  <c r="J205" i="88"/>
  <c r="H205" i="88"/>
  <c r="B205" i="88"/>
  <c r="K204" i="88"/>
  <c r="J204" i="88"/>
  <c r="H204" i="88"/>
  <c r="B204" i="88"/>
  <c r="M203" i="88"/>
  <c r="K203" i="88"/>
  <c r="L203" i="88" s="1"/>
  <c r="N203" i="88" s="1"/>
  <c r="J203" i="88"/>
  <c r="H203" i="88"/>
  <c r="B203" i="88"/>
  <c r="M202" i="88"/>
  <c r="L202" i="88"/>
  <c r="N202" i="88" s="1"/>
  <c r="K202" i="88"/>
  <c r="J202" i="88"/>
  <c r="H202" i="88"/>
  <c r="B202" i="88"/>
  <c r="L201" i="88"/>
  <c r="N201" i="88" s="1"/>
  <c r="K201" i="88"/>
  <c r="M201" i="88" s="1"/>
  <c r="J201" i="88"/>
  <c r="H201" i="88"/>
  <c r="B201" i="88"/>
  <c r="K200" i="88"/>
  <c r="J200" i="88"/>
  <c r="H200" i="88"/>
  <c r="B200" i="88"/>
  <c r="M199" i="88"/>
  <c r="K199" i="88"/>
  <c r="L199" i="88" s="1"/>
  <c r="N199" i="88" s="1"/>
  <c r="J199" i="88"/>
  <c r="H199" i="88"/>
  <c r="B199" i="88"/>
  <c r="M198" i="88"/>
  <c r="L198" i="88"/>
  <c r="N198" i="88" s="1"/>
  <c r="K198" i="88"/>
  <c r="J198" i="88"/>
  <c r="H198" i="88"/>
  <c r="B198" i="88"/>
  <c r="L197" i="88"/>
  <c r="N197" i="88" s="1"/>
  <c r="K197" i="88"/>
  <c r="M197" i="88" s="1"/>
  <c r="J197" i="88"/>
  <c r="H197" i="88"/>
  <c r="B197" i="88"/>
  <c r="K196" i="88"/>
  <c r="J196" i="88"/>
  <c r="H196" i="88"/>
  <c r="B196" i="88"/>
  <c r="N195" i="88"/>
  <c r="M195" i="88"/>
  <c r="K195" i="88"/>
  <c r="L195" i="88" s="1"/>
  <c r="J195" i="88"/>
  <c r="H195" i="88"/>
  <c r="B195" i="88"/>
  <c r="M194" i="88"/>
  <c r="L194" i="88"/>
  <c r="N194" i="88" s="1"/>
  <c r="K194" i="88"/>
  <c r="J194" i="88"/>
  <c r="H194" i="88"/>
  <c r="B194" i="88"/>
  <c r="L193" i="88"/>
  <c r="N193" i="88" s="1"/>
  <c r="K193" i="88"/>
  <c r="M193" i="88" s="1"/>
  <c r="J193" i="88"/>
  <c r="H193" i="88"/>
  <c r="B193" i="88"/>
  <c r="K192" i="88"/>
  <c r="J192" i="88"/>
  <c r="H192" i="88"/>
  <c r="B192" i="88"/>
  <c r="N191" i="88"/>
  <c r="M191" i="88"/>
  <c r="K191" i="88"/>
  <c r="L191" i="88" s="1"/>
  <c r="J191" i="88"/>
  <c r="H191" i="88"/>
  <c r="B191" i="88"/>
  <c r="M190" i="88"/>
  <c r="L190" i="88"/>
  <c r="N190" i="88" s="1"/>
  <c r="K190" i="88"/>
  <c r="J190" i="88"/>
  <c r="H190" i="88"/>
  <c r="B190" i="88"/>
  <c r="L189" i="88"/>
  <c r="N189" i="88" s="1"/>
  <c r="K189" i="88"/>
  <c r="M189" i="88" s="1"/>
  <c r="J189" i="88"/>
  <c r="H189" i="88"/>
  <c r="B189" i="88"/>
  <c r="K188" i="88"/>
  <c r="J188" i="88"/>
  <c r="H188" i="88"/>
  <c r="B188" i="88"/>
  <c r="M187" i="88"/>
  <c r="K187" i="88"/>
  <c r="L187" i="88" s="1"/>
  <c r="N187" i="88" s="1"/>
  <c r="J187" i="88"/>
  <c r="H187" i="88"/>
  <c r="B187" i="88"/>
  <c r="M186" i="88"/>
  <c r="L186" i="88"/>
  <c r="N186" i="88" s="1"/>
  <c r="K186" i="88"/>
  <c r="J186" i="88"/>
  <c r="H186" i="88"/>
  <c r="B186" i="88"/>
  <c r="L185" i="88"/>
  <c r="N185" i="88" s="1"/>
  <c r="K185" i="88"/>
  <c r="M185" i="88" s="1"/>
  <c r="J185" i="88"/>
  <c r="H185" i="88"/>
  <c r="B185" i="88"/>
  <c r="K184" i="88"/>
  <c r="J184" i="88"/>
  <c r="H184" i="88"/>
  <c r="B184" i="88"/>
  <c r="M183" i="88"/>
  <c r="K183" i="88"/>
  <c r="L183" i="88" s="1"/>
  <c r="N183" i="88" s="1"/>
  <c r="J183" i="88"/>
  <c r="H183" i="88"/>
  <c r="B183" i="88"/>
  <c r="M182" i="88"/>
  <c r="L182" i="88"/>
  <c r="N182" i="88" s="1"/>
  <c r="K182" i="88"/>
  <c r="J182" i="88"/>
  <c r="H182" i="88"/>
  <c r="B182" i="88"/>
  <c r="L181" i="88"/>
  <c r="N181" i="88" s="1"/>
  <c r="K181" i="88"/>
  <c r="M181" i="88" s="1"/>
  <c r="J181" i="88"/>
  <c r="H181" i="88"/>
  <c r="B181" i="88"/>
  <c r="K180" i="88"/>
  <c r="J180" i="88"/>
  <c r="H180" i="88"/>
  <c r="B180" i="88"/>
  <c r="N179" i="88"/>
  <c r="M179" i="88"/>
  <c r="K179" i="88"/>
  <c r="L179" i="88" s="1"/>
  <c r="J179" i="88"/>
  <c r="H179" i="88"/>
  <c r="B179" i="88"/>
  <c r="M178" i="88"/>
  <c r="L178" i="88"/>
  <c r="N178" i="88" s="1"/>
  <c r="K178" i="88"/>
  <c r="J178" i="88"/>
  <c r="H178" i="88"/>
  <c r="B178" i="88"/>
  <c r="L177" i="88"/>
  <c r="N177" i="88" s="1"/>
  <c r="K177" i="88"/>
  <c r="M177" i="88" s="1"/>
  <c r="J177" i="88"/>
  <c r="H177" i="88"/>
  <c r="B177" i="88"/>
  <c r="K176" i="88"/>
  <c r="J176" i="88"/>
  <c r="H176" i="88"/>
  <c r="B176" i="88"/>
  <c r="N175" i="88"/>
  <c r="M175" i="88"/>
  <c r="K175" i="88"/>
  <c r="L175" i="88" s="1"/>
  <c r="J175" i="88"/>
  <c r="H175" i="88"/>
  <c r="B175" i="88"/>
  <c r="N169" i="88"/>
  <c r="L169" i="88"/>
  <c r="G169" i="88"/>
  <c r="B169" i="88"/>
  <c r="N168" i="88"/>
  <c r="L168" i="88"/>
  <c r="G168" i="88"/>
  <c r="B168" i="88"/>
  <c r="N167" i="88"/>
  <c r="L167" i="88"/>
  <c r="B167" i="88"/>
  <c r="N166" i="88"/>
  <c r="L166" i="88"/>
  <c r="B166" i="88"/>
  <c r="N161" i="88"/>
  <c r="L159" i="88"/>
  <c r="N159" i="88" s="1"/>
  <c r="K159" i="88"/>
  <c r="M159" i="88" s="1"/>
  <c r="J159" i="88"/>
  <c r="H159" i="88"/>
  <c r="B159" i="88"/>
  <c r="K158" i="88"/>
  <c r="J158" i="88"/>
  <c r="H158" i="88"/>
  <c r="B158" i="88"/>
  <c r="M157" i="88"/>
  <c r="K157" i="88"/>
  <c r="L157" i="88" s="1"/>
  <c r="N157" i="88" s="1"/>
  <c r="J157" i="88"/>
  <c r="H157" i="88"/>
  <c r="B157" i="88"/>
  <c r="M156" i="88"/>
  <c r="L156" i="88"/>
  <c r="N156" i="88" s="1"/>
  <c r="K156" i="88"/>
  <c r="J156" i="88"/>
  <c r="H156" i="88"/>
  <c r="B156" i="88"/>
  <c r="L155" i="88"/>
  <c r="N155" i="88" s="1"/>
  <c r="K155" i="88"/>
  <c r="M155" i="88" s="1"/>
  <c r="J155" i="88"/>
  <c r="H155" i="88"/>
  <c r="B155" i="88"/>
  <c r="K154" i="88"/>
  <c r="J154" i="88"/>
  <c r="H154" i="88"/>
  <c r="B154" i="88"/>
  <c r="N153" i="88"/>
  <c r="M153" i="88"/>
  <c r="K153" i="88"/>
  <c r="L153" i="88" s="1"/>
  <c r="J153" i="88"/>
  <c r="H153" i="88"/>
  <c r="B153" i="88"/>
  <c r="M152" i="88"/>
  <c r="L152" i="88"/>
  <c r="N152" i="88" s="1"/>
  <c r="K152" i="88"/>
  <c r="J152" i="88"/>
  <c r="H152" i="88"/>
  <c r="B152" i="88"/>
  <c r="L151" i="88"/>
  <c r="N151" i="88" s="1"/>
  <c r="K151" i="88"/>
  <c r="M151" i="88" s="1"/>
  <c r="J151" i="88"/>
  <c r="H151" i="88"/>
  <c r="B151" i="88"/>
  <c r="K150" i="88"/>
  <c r="J150" i="88"/>
  <c r="H150" i="88"/>
  <c r="B150" i="88"/>
  <c r="N149" i="88"/>
  <c r="M149" i="88"/>
  <c r="K149" i="88"/>
  <c r="L149" i="88" s="1"/>
  <c r="J149" i="88"/>
  <c r="H149" i="88"/>
  <c r="B149" i="88"/>
  <c r="M148" i="88"/>
  <c r="L148" i="88"/>
  <c r="N148" i="88" s="1"/>
  <c r="K148" i="88"/>
  <c r="J148" i="88"/>
  <c r="H148" i="88"/>
  <c r="B148" i="88"/>
  <c r="L147" i="88"/>
  <c r="N147" i="88" s="1"/>
  <c r="K147" i="88"/>
  <c r="M147" i="88" s="1"/>
  <c r="J147" i="88"/>
  <c r="H147" i="88"/>
  <c r="B147" i="88"/>
  <c r="K146" i="88"/>
  <c r="J146" i="88"/>
  <c r="H146" i="88"/>
  <c r="B146" i="88"/>
  <c r="M145" i="88"/>
  <c r="K145" i="88"/>
  <c r="L145" i="88" s="1"/>
  <c r="N145" i="88" s="1"/>
  <c r="J145" i="88"/>
  <c r="H145" i="88"/>
  <c r="B145" i="88"/>
  <c r="M144" i="88"/>
  <c r="L144" i="88"/>
  <c r="N144" i="88" s="1"/>
  <c r="K144" i="88"/>
  <c r="J144" i="88"/>
  <c r="H144" i="88"/>
  <c r="B144" i="88"/>
  <c r="L143" i="88"/>
  <c r="N143" i="88" s="1"/>
  <c r="K143" i="88"/>
  <c r="M143" i="88" s="1"/>
  <c r="J143" i="88"/>
  <c r="H143" i="88"/>
  <c r="B143" i="88"/>
  <c r="K142" i="88"/>
  <c r="J142" i="88"/>
  <c r="H142" i="88"/>
  <c r="B142" i="88"/>
  <c r="M141" i="88"/>
  <c r="K141" i="88"/>
  <c r="L141" i="88" s="1"/>
  <c r="N141" i="88" s="1"/>
  <c r="J141" i="88"/>
  <c r="H141" i="88"/>
  <c r="B141" i="88"/>
  <c r="M140" i="88"/>
  <c r="L140" i="88"/>
  <c r="N140" i="88" s="1"/>
  <c r="K140" i="88"/>
  <c r="J140" i="88"/>
  <c r="H140" i="88"/>
  <c r="B140" i="88"/>
  <c r="L139" i="88"/>
  <c r="N139" i="88" s="1"/>
  <c r="K139" i="88"/>
  <c r="M139" i="88" s="1"/>
  <c r="J139" i="88"/>
  <c r="H139" i="88"/>
  <c r="B139" i="88"/>
  <c r="K138" i="88"/>
  <c r="J138" i="88"/>
  <c r="H138" i="88"/>
  <c r="B138" i="88"/>
  <c r="N137" i="88"/>
  <c r="M137" i="88"/>
  <c r="K137" i="88"/>
  <c r="L137" i="88" s="1"/>
  <c r="J137" i="88"/>
  <c r="H137" i="88"/>
  <c r="B137" i="88"/>
  <c r="M136" i="88"/>
  <c r="L136" i="88"/>
  <c r="N136" i="88" s="1"/>
  <c r="K136" i="88"/>
  <c r="J136" i="88"/>
  <c r="H136" i="88"/>
  <c r="B136" i="88"/>
  <c r="L135" i="88"/>
  <c r="N135" i="88" s="1"/>
  <c r="K135" i="88"/>
  <c r="M135" i="88" s="1"/>
  <c r="J135" i="88"/>
  <c r="H135" i="88"/>
  <c r="B135" i="88"/>
  <c r="K134" i="88"/>
  <c r="J134" i="88"/>
  <c r="H134" i="88"/>
  <c r="B134" i="88"/>
  <c r="N133" i="88"/>
  <c r="M133" i="88"/>
  <c r="K133" i="88"/>
  <c r="L133" i="88" s="1"/>
  <c r="J133" i="88"/>
  <c r="H133" i="88"/>
  <c r="B133" i="88"/>
  <c r="M132" i="88"/>
  <c r="L132" i="88"/>
  <c r="N132" i="88" s="1"/>
  <c r="K132" i="88"/>
  <c r="J132" i="88"/>
  <c r="H132" i="88"/>
  <c r="B132" i="88"/>
  <c r="L131" i="88"/>
  <c r="N131" i="88" s="1"/>
  <c r="K131" i="88"/>
  <c r="M131" i="88" s="1"/>
  <c r="J131" i="88"/>
  <c r="H131" i="88"/>
  <c r="B131" i="88"/>
  <c r="K130" i="88"/>
  <c r="J130" i="88"/>
  <c r="H130" i="88"/>
  <c r="B130" i="88"/>
  <c r="M129" i="88"/>
  <c r="K129" i="88"/>
  <c r="L129" i="88" s="1"/>
  <c r="N129" i="88" s="1"/>
  <c r="J129" i="88"/>
  <c r="H129" i="88"/>
  <c r="B129" i="88"/>
  <c r="M128" i="88"/>
  <c r="L128" i="88"/>
  <c r="N128" i="88" s="1"/>
  <c r="K128" i="88"/>
  <c r="J128" i="88"/>
  <c r="H128" i="88"/>
  <c r="B128" i="88"/>
  <c r="L127" i="88"/>
  <c r="N127" i="88" s="1"/>
  <c r="K127" i="88"/>
  <c r="M127" i="88" s="1"/>
  <c r="J127" i="88"/>
  <c r="H127" i="88"/>
  <c r="B127" i="88"/>
  <c r="K126" i="88"/>
  <c r="J126" i="88"/>
  <c r="H126" i="88"/>
  <c r="B126" i="88"/>
  <c r="M125" i="88"/>
  <c r="K125" i="88"/>
  <c r="L125" i="88" s="1"/>
  <c r="N125" i="88" s="1"/>
  <c r="J125" i="88"/>
  <c r="H125" i="88"/>
  <c r="B125" i="88"/>
  <c r="M124" i="88"/>
  <c r="L124" i="88"/>
  <c r="N124" i="88" s="1"/>
  <c r="K124" i="88"/>
  <c r="J124" i="88"/>
  <c r="H124" i="88"/>
  <c r="B124" i="88"/>
  <c r="L123" i="88"/>
  <c r="N123" i="88" s="1"/>
  <c r="K123" i="88"/>
  <c r="M123" i="88" s="1"/>
  <c r="J123" i="88"/>
  <c r="H123" i="88"/>
  <c r="B123" i="88"/>
  <c r="K122" i="88"/>
  <c r="J122" i="88"/>
  <c r="H122" i="88"/>
  <c r="B122" i="88"/>
  <c r="M121" i="88"/>
  <c r="K121" i="88"/>
  <c r="L121" i="88" s="1"/>
  <c r="N121" i="88" s="1"/>
  <c r="J121" i="88"/>
  <c r="H121" i="88"/>
  <c r="B121" i="88"/>
  <c r="M120" i="88"/>
  <c r="L120" i="88"/>
  <c r="K120" i="88"/>
  <c r="J120" i="88"/>
  <c r="H120" i="88"/>
  <c r="B120" i="88"/>
  <c r="N114" i="88"/>
  <c r="L114" i="88"/>
  <c r="G114" i="88"/>
  <c r="B114" i="88"/>
  <c r="N113" i="88"/>
  <c r="L113" i="88"/>
  <c r="G113" i="88"/>
  <c r="B113" i="88"/>
  <c r="N112" i="88"/>
  <c r="L112" i="88"/>
  <c r="B112" i="88"/>
  <c r="N111" i="88"/>
  <c r="L111" i="88"/>
  <c r="B111" i="88"/>
  <c r="N106" i="88"/>
  <c r="M101" i="88"/>
  <c r="K101" i="88"/>
  <c r="B101" i="88"/>
  <c r="M100" i="88"/>
  <c r="K100" i="88"/>
  <c r="B100" i="88"/>
  <c r="K99" i="88"/>
  <c r="M99" i="88" s="1"/>
  <c r="B99" i="88"/>
  <c r="K98" i="88"/>
  <c r="M98" i="88" s="1"/>
  <c r="B98" i="88"/>
  <c r="M97" i="88"/>
  <c r="K97" i="88"/>
  <c r="B97" i="88"/>
  <c r="M96" i="88"/>
  <c r="K96" i="88"/>
  <c r="B96" i="88"/>
  <c r="K95" i="88"/>
  <c r="M95" i="88" s="1"/>
  <c r="B95" i="88"/>
  <c r="K94" i="88"/>
  <c r="M94" i="88" s="1"/>
  <c r="B94" i="88"/>
  <c r="M93" i="88"/>
  <c r="K93" i="88"/>
  <c r="B93" i="88"/>
  <c r="M92" i="88"/>
  <c r="K92" i="88"/>
  <c r="B92" i="88"/>
  <c r="K91" i="88"/>
  <c r="M91" i="88" s="1"/>
  <c r="B91" i="88"/>
  <c r="K90" i="88"/>
  <c r="M90" i="88" s="1"/>
  <c r="B90" i="88"/>
  <c r="M89" i="88"/>
  <c r="K89" i="88"/>
  <c r="B89" i="88"/>
  <c r="M88" i="88"/>
  <c r="K88" i="88"/>
  <c r="B88" i="88"/>
  <c r="K87" i="88"/>
  <c r="M87" i="88" s="1"/>
  <c r="B87" i="88"/>
  <c r="K86" i="88"/>
  <c r="M86" i="88" s="1"/>
  <c r="B86" i="88"/>
  <c r="M85" i="88"/>
  <c r="K85" i="88"/>
  <c r="B85" i="88"/>
  <c r="K84" i="88"/>
  <c r="M84" i="88" s="1"/>
  <c r="B84" i="88"/>
  <c r="K83" i="88"/>
  <c r="M83" i="88" s="1"/>
  <c r="B83" i="88"/>
  <c r="M82" i="88"/>
  <c r="K82" i="88"/>
  <c r="B82" i="88"/>
  <c r="M81" i="88"/>
  <c r="K81" i="88"/>
  <c r="B81" i="88"/>
  <c r="K80" i="88"/>
  <c r="M80" i="88" s="1"/>
  <c r="B80" i="88"/>
  <c r="K79" i="88"/>
  <c r="M79" i="88" s="1"/>
  <c r="B79" i="88"/>
  <c r="M78" i="88"/>
  <c r="K78" i="88"/>
  <c r="B78" i="88"/>
  <c r="M77" i="88"/>
  <c r="K77" i="88"/>
  <c r="B77" i="88"/>
  <c r="K76" i="88"/>
  <c r="M76" i="88" s="1"/>
  <c r="B76" i="88"/>
  <c r="K75" i="88"/>
  <c r="M75" i="88" s="1"/>
  <c r="B75" i="88"/>
  <c r="M74" i="88"/>
  <c r="K74" i="88"/>
  <c r="B74" i="88"/>
  <c r="M73" i="88"/>
  <c r="K73" i="88"/>
  <c r="B73" i="88"/>
  <c r="K72" i="88"/>
  <c r="M72" i="88" s="1"/>
  <c r="B72" i="88"/>
  <c r="K71" i="88"/>
  <c r="M71" i="88" s="1"/>
  <c r="B71" i="88"/>
  <c r="M70" i="88"/>
  <c r="K70" i="88"/>
  <c r="B70" i="88"/>
  <c r="M69" i="88"/>
  <c r="K69" i="88"/>
  <c r="B69" i="88"/>
  <c r="K68" i="88"/>
  <c r="M68" i="88" s="1"/>
  <c r="K67" i="88"/>
  <c r="M67" i="88" s="1"/>
  <c r="K66" i="88"/>
  <c r="M66" i="88" s="1"/>
  <c r="M65" i="88"/>
  <c r="K65" i="88"/>
  <c r="N59" i="88"/>
  <c r="L59" i="88"/>
  <c r="G59" i="88"/>
  <c r="B59" i="88"/>
  <c r="N58" i="88"/>
  <c r="L58" i="88"/>
  <c r="G58" i="88"/>
  <c r="B58" i="88"/>
  <c r="N57" i="88"/>
  <c r="L57" i="88"/>
  <c r="B57" i="88"/>
  <c r="N56" i="88"/>
  <c r="L56" i="88"/>
  <c r="B56" i="88"/>
  <c r="N51" i="88"/>
  <c r="L35" i="88"/>
  <c r="J35" i="88"/>
  <c r="I35" i="88" s="1"/>
  <c r="F35" i="88"/>
  <c r="H35" i="88" s="1"/>
  <c r="G35" i="88" s="1"/>
  <c r="L34" i="88"/>
  <c r="J34" i="88"/>
  <c r="F34" i="88"/>
  <c r="E34" i="88" s="1"/>
  <c r="L33" i="88"/>
  <c r="J33" i="88"/>
  <c r="I33" i="88" s="1"/>
  <c r="F33" i="88"/>
  <c r="H33" i="88" s="1"/>
  <c r="G33" i="88" s="1"/>
  <c r="L32" i="88"/>
  <c r="J32" i="88"/>
  <c r="F32" i="88"/>
  <c r="H32" i="88" s="1"/>
  <c r="G32" i="88" s="1"/>
  <c r="J31" i="88"/>
  <c r="F31" i="88"/>
  <c r="L30" i="88"/>
  <c r="J30" i="88"/>
  <c r="N12" i="88"/>
  <c r="L12" i="88"/>
  <c r="G12" i="88"/>
  <c r="B12" i="88"/>
  <c r="N11" i="88"/>
  <c r="J65" i="88" s="1"/>
  <c r="L11" i="88"/>
  <c r="G11" i="88"/>
  <c r="B11" i="88"/>
  <c r="N10" i="88"/>
  <c r="L10" i="88"/>
  <c r="B10" i="88"/>
  <c r="N9" i="88"/>
  <c r="L9" i="88"/>
  <c r="B9" i="88"/>
  <c r="L144" i="87"/>
  <c r="C141" i="87"/>
  <c r="D140" i="87"/>
  <c r="D142" i="87" s="1"/>
  <c r="D136" i="87"/>
  <c r="D138" i="87" s="1"/>
  <c r="D135" i="87"/>
  <c r="K134" i="87"/>
  <c r="J134" i="87"/>
  <c r="L134" i="87" s="1"/>
  <c r="I134" i="87"/>
  <c r="H134" i="87"/>
  <c r="F134" i="87"/>
  <c r="I133" i="87"/>
  <c r="H133" i="87"/>
  <c r="F133" i="87"/>
  <c r="K132" i="87"/>
  <c r="J132" i="87"/>
  <c r="L132" i="87" s="1"/>
  <c r="I132" i="87"/>
  <c r="H132" i="87"/>
  <c r="F132" i="87"/>
  <c r="L131" i="87"/>
  <c r="J131" i="87"/>
  <c r="I131" i="87"/>
  <c r="K131" i="87" s="1"/>
  <c r="H131" i="87"/>
  <c r="F131" i="87"/>
  <c r="L130" i="87"/>
  <c r="K130" i="87"/>
  <c r="J130" i="87"/>
  <c r="I130" i="87"/>
  <c r="H130" i="87"/>
  <c r="F130" i="87"/>
  <c r="J129" i="87"/>
  <c r="L129" i="87" s="1"/>
  <c r="I129" i="87"/>
  <c r="K129" i="87" s="1"/>
  <c r="H129" i="87"/>
  <c r="F129" i="87"/>
  <c r="L128" i="87"/>
  <c r="K128" i="87"/>
  <c r="J128" i="87"/>
  <c r="I128" i="87"/>
  <c r="H128" i="87"/>
  <c r="F128" i="87"/>
  <c r="I127" i="87"/>
  <c r="K127" i="87" s="1"/>
  <c r="H127" i="87"/>
  <c r="F127" i="87"/>
  <c r="K126" i="87"/>
  <c r="J126" i="87"/>
  <c r="L126" i="87" s="1"/>
  <c r="I126" i="87"/>
  <c r="H126" i="87"/>
  <c r="F126" i="87"/>
  <c r="I125" i="87"/>
  <c r="K125" i="87" s="1"/>
  <c r="H125" i="87"/>
  <c r="F125" i="87"/>
  <c r="L119" i="87"/>
  <c r="J119" i="87"/>
  <c r="E119" i="87"/>
  <c r="B119" i="87"/>
  <c r="L118" i="87"/>
  <c r="J118" i="87"/>
  <c r="E118" i="87"/>
  <c r="B118" i="87"/>
  <c r="L117" i="87"/>
  <c r="J117" i="87"/>
  <c r="B117" i="87"/>
  <c r="L116" i="87"/>
  <c r="J116" i="87"/>
  <c r="B116" i="87"/>
  <c r="L111" i="87"/>
  <c r="K109" i="87"/>
  <c r="I109" i="87"/>
  <c r="J109" i="87" s="1"/>
  <c r="L109" i="87" s="1"/>
  <c r="H109" i="87"/>
  <c r="F109" i="87"/>
  <c r="I108" i="87"/>
  <c r="J108" i="87" s="1"/>
  <c r="L108" i="87" s="1"/>
  <c r="H108" i="87"/>
  <c r="F108" i="87"/>
  <c r="J107" i="87"/>
  <c r="L107" i="87" s="1"/>
  <c r="I107" i="87"/>
  <c r="K107" i="87" s="1"/>
  <c r="H107" i="87"/>
  <c r="F107" i="87"/>
  <c r="L106" i="87"/>
  <c r="K106" i="87"/>
  <c r="I106" i="87"/>
  <c r="J106" i="87" s="1"/>
  <c r="H106" i="87"/>
  <c r="F106" i="87"/>
  <c r="K105" i="87"/>
  <c r="I105" i="87"/>
  <c r="J105" i="87" s="1"/>
  <c r="L105" i="87" s="1"/>
  <c r="H105" i="87"/>
  <c r="F105" i="87"/>
  <c r="I104" i="87"/>
  <c r="J104" i="87" s="1"/>
  <c r="L104" i="87" s="1"/>
  <c r="H104" i="87"/>
  <c r="F104" i="87"/>
  <c r="J103" i="87"/>
  <c r="L103" i="87" s="1"/>
  <c r="I103" i="87"/>
  <c r="K103" i="87" s="1"/>
  <c r="H103" i="87"/>
  <c r="F103" i="87"/>
  <c r="K102" i="87"/>
  <c r="I102" i="87"/>
  <c r="J102" i="87" s="1"/>
  <c r="L102" i="87" s="1"/>
  <c r="H102" i="87"/>
  <c r="F102" i="87"/>
  <c r="K101" i="87"/>
  <c r="I101" i="87"/>
  <c r="J101" i="87" s="1"/>
  <c r="L101" i="87" s="1"/>
  <c r="H101" i="87"/>
  <c r="F101" i="87"/>
  <c r="I100" i="87"/>
  <c r="J100" i="87" s="1"/>
  <c r="L100" i="87" s="1"/>
  <c r="H100" i="87"/>
  <c r="F100" i="87"/>
  <c r="J99" i="87"/>
  <c r="L99" i="87" s="1"/>
  <c r="I99" i="87"/>
  <c r="K99" i="87" s="1"/>
  <c r="H99" i="87"/>
  <c r="F99" i="87"/>
  <c r="L98" i="87"/>
  <c r="K98" i="87"/>
  <c r="I98" i="87"/>
  <c r="J98" i="87" s="1"/>
  <c r="H98" i="87"/>
  <c r="F98" i="87"/>
  <c r="K97" i="87"/>
  <c r="I97" i="87"/>
  <c r="J97" i="87" s="1"/>
  <c r="L97" i="87" s="1"/>
  <c r="H97" i="87"/>
  <c r="F97" i="87"/>
  <c r="I96" i="87"/>
  <c r="J96" i="87" s="1"/>
  <c r="L96" i="87" s="1"/>
  <c r="H96" i="87"/>
  <c r="F96" i="87"/>
  <c r="J95" i="87"/>
  <c r="L95" i="87" s="1"/>
  <c r="I95" i="87"/>
  <c r="K95" i="87" s="1"/>
  <c r="H95" i="87"/>
  <c r="F95" i="87"/>
  <c r="L94" i="87"/>
  <c r="K94" i="87"/>
  <c r="I94" i="87"/>
  <c r="J94" i="87" s="1"/>
  <c r="H94" i="87"/>
  <c r="F94" i="87"/>
  <c r="K93" i="87"/>
  <c r="I93" i="87"/>
  <c r="J93" i="87" s="1"/>
  <c r="L93" i="87" s="1"/>
  <c r="H93" i="87"/>
  <c r="F93" i="87"/>
  <c r="I92" i="87"/>
  <c r="J92" i="87" s="1"/>
  <c r="L92" i="87" s="1"/>
  <c r="H92" i="87"/>
  <c r="F92" i="87"/>
  <c r="J91" i="87"/>
  <c r="L91" i="87" s="1"/>
  <c r="I91" i="87"/>
  <c r="K91" i="87" s="1"/>
  <c r="H91" i="87"/>
  <c r="F91" i="87"/>
  <c r="L90" i="87"/>
  <c r="K90" i="87"/>
  <c r="I90" i="87"/>
  <c r="J90" i="87" s="1"/>
  <c r="H90" i="87"/>
  <c r="F90" i="87"/>
  <c r="K89" i="87"/>
  <c r="I89" i="87"/>
  <c r="J89" i="87" s="1"/>
  <c r="L89" i="87" s="1"/>
  <c r="H89" i="87"/>
  <c r="F89" i="87"/>
  <c r="I88" i="87"/>
  <c r="J88" i="87" s="1"/>
  <c r="L88" i="87" s="1"/>
  <c r="H88" i="87"/>
  <c r="F88" i="87"/>
  <c r="J87" i="87"/>
  <c r="L87" i="87" s="1"/>
  <c r="I87" i="87"/>
  <c r="K87" i="87" s="1"/>
  <c r="H87" i="87"/>
  <c r="F87" i="87"/>
  <c r="L86" i="87"/>
  <c r="K86" i="87"/>
  <c r="I86" i="87"/>
  <c r="J86" i="87" s="1"/>
  <c r="H86" i="87"/>
  <c r="F86" i="87"/>
  <c r="K85" i="87"/>
  <c r="I85" i="87"/>
  <c r="J85" i="87" s="1"/>
  <c r="L85" i="87" s="1"/>
  <c r="H85" i="87"/>
  <c r="F85" i="87"/>
  <c r="I84" i="87"/>
  <c r="J84" i="87" s="1"/>
  <c r="L84" i="87" s="1"/>
  <c r="H84" i="87"/>
  <c r="F84" i="87"/>
  <c r="J83" i="87"/>
  <c r="L83" i="87" s="1"/>
  <c r="I83" i="87"/>
  <c r="K83" i="87" s="1"/>
  <c r="H83" i="87"/>
  <c r="F83" i="87"/>
  <c r="L82" i="87"/>
  <c r="K82" i="87"/>
  <c r="I82" i="87"/>
  <c r="J82" i="87" s="1"/>
  <c r="H82" i="87"/>
  <c r="F82" i="87"/>
  <c r="K81" i="87"/>
  <c r="I81" i="87"/>
  <c r="J81" i="87" s="1"/>
  <c r="L81" i="87" s="1"/>
  <c r="H81" i="87"/>
  <c r="F81" i="87"/>
  <c r="I80" i="87"/>
  <c r="J80" i="87" s="1"/>
  <c r="L80" i="87" s="1"/>
  <c r="H80" i="87"/>
  <c r="F80" i="87"/>
  <c r="J79" i="87"/>
  <c r="L79" i="87" s="1"/>
  <c r="I79" i="87"/>
  <c r="K79" i="87" s="1"/>
  <c r="H79" i="87"/>
  <c r="F79" i="87"/>
  <c r="L78" i="87"/>
  <c r="K78" i="87"/>
  <c r="I78" i="87"/>
  <c r="J78" i="87" s="1"/>
  <c r="H78" i="87"/>
  <c r="F78" i="87"/>
  <c r="K77" i="87"/>
  <c r="I77" i="87"/>
  <c r="J77" i="87" s="1"/>
  <c r="L77" i="87" s="1"/>
  <c r="H77" i="87"/>
  <c r="F77" i="87"/>
  <c r="I76" i="87"/>
  <c r="J76" i="87" s="1"/>
  <c r="L76" i="87" s="1"/>
  <c r="H76" i="87"/>
  <c r="F76" i="87"/>
  <c r="J75" i="87"/>
  <c r="L75" i="87" s="1"/>
  <c r="I75" i="87"/>
  <c r="K75" i="87" s="1"/>
  <c r="H75" i="87"/>
  <c r="F75" i="87"/>
  <c r="L74" i="87"/>
  <c r="K74" i="87"/>
  <c r="I74" i="87"/>
  <c r="J74" i="87" s="1"/>
  <c r="H74" i="87"/>
  <c r="F74" i="87"/>
  <c r="K73" i="87"/>
  <c r="I73" i="87"/>
  <c r="J73" i="87" s="1"/>
  <c r="L73" i="87" s="1"/>
  <c r="H73" i="87"/>
  <c r="F73" i="87"/>
  <c r="I72" i="87"/>
  <c r="J72" i="87" s="1"/>
  <c r="L72" i="87" s="1"/>
  <c r="H72" i="87"/>
  <c r="F72" i="87"/>
  <c r="J71" i="87"/>
  <c r="L71" i="87" s="1"/>
  <c r="I71" i="87"/>
  <c r="K71" i="87" s="1"/>
  <c r="H71" i="87"/>
  <c r="F71" i="87"/>
  <c r="L70" i="87"/>
  <c r="K70" i="87"/>
  <c r="I70" i="87"/>
  <c r="J70" i="87" s="1"/>
  <c r="H70" i="87"/>
  <c r="F70" i="87"/>
  <c r="K69" i="87"/>
  <c r="I69" i="87"/>
  <c r="J69" i="87" s="1"/>
  <c r="L69" i="87" s="1"/>
  <c r="H69" i="87"/>
  <c r="F69" i="87"/>
  <c r="L64" i="87"/>
  <c r="J64" i="87"/>
  <c r="E64" i="87"/>
  <c r="B64" i="87"/>
  <c r="L63" i="87"/>
  <c r="J63" i="87"/>
  <c r="E63" i="87"/>
  <c r="B63" i="87"/>
  <c r="L62" i="87"/>
  <c r="J62" i="87"/>
  <c r="B62" i="87"/>
  <c r="L61" i="87"/>
  <c r="J61" i="87"/>
  <c r="B61" i="87"/>
  <c r="L56" i="87"/>
  <c r="L54" i="87"/>
  <c r="K54" i="87"/>
  <c r="J54" i="87"/>
  <c r="I54" i="87"/>
  <c r="H54" i="87"/>
  <c r="F54" i="87"/>
  <c r="K53" i="87"/>
  <c r="J53" i="87"/>
  <c r="L53" i="87" s="1"/>
  <c r="I53" i="87"/>
  <c r="H53" i="87"/>
  <c r="F53" i="87"/>
  <c r="I52" i="87"/>
  <c r="K52" i="87" s="1"/>
  <c r="H52" i="87"/>
  <c r="F52" i="87"/>
  <c r="K51" i="87"/>
  <c r="J51" i="87"/>
  <c r="L51" i="87" s="1"/>
  <c r="I51" i="87"/>
  <c r="H51" i="87"/>
  <c r="F51" i="87"/>
  <c r="I50" i="87"/>
  <c r="K50" i="87" s="1"/>
  <c r="H50" i="87"/>
  <c r="F50" i="87"/>
  <c r="K49" i="87"/>
  <c r="J49" i="87"/>
  <c r="L49" i="87" s="1"/>
  <c r="I49" i="87"/>
  <c r="H49" i="87"/>
  <c r="F49" i="87"/>
  <c r="I48" i="87"/>
  <c r="K48" i="87" s="1"/>
  <c r="H48" i="87"/>
  <c r="F48" i="87"/>
  <c r="K46" i="87"/>
  <c r="J46" i="87"/>
  <c r="L46" i="87" s="1"/>
  <c r="I46" i="87"/>
  <c r="H46" i="87"/>
  <c r="F46" i="87"/>
  <c r="I45" i="87"/>
  <c r="K45" i="87" s="1"/>
  <c r="H45" i="87"/>
  <c r="F45" i="87"/>
  <c r="K44" i="87"/>
  <c r="J44" i="87"/>
  <c r="L44" i="87" s="1"/>
  <c r="I44" i="87"/>
  <c r="H44" i="87"/>
  <c r="F44" i="87"/>
  <c r="I43" i="87"/>
  <c r="K43" i="87" s="1"/>
  <c r="H43" i="87"/>
  <c r="F43" i="87"/>
  <c r="K42" i="87"/>
  <c r="J42" i="87"/>
  <c r="L42" i="87" s="1"/>
  <c r="I42" i="87"/>
  <c r="H42" i="87"/>
  <c r="F42" i="87"/>
  <c r="I41" i="87"/>
  <c r="K41" i="87" s="1"/>
  <c r="H41" i="87"/>
  <c r="F41" i="87"/>
  <c r="K40" i="87"/>
  <c r="J40" i="87"/>
  <c r="L40" i="87" s="1"/>
  <c r="I40" i="87"/>
  <c r="H40" i="87"/>
  <c r="F40" i="87"/>
  <c r="I39" i="87"/>
  <c r="K39" i="87" s="1"/>
  <c r="H39" i="87"/>
  <c r="F39" i="87"/>
  <c r="K38" i="87"/>
  <c r="J38" i="87"/>
  <c r="L38" i="87" s="1"/>
  <c r="I38" i="87"/>
  <c r="H38" i="87"/>
  <c r="F38" i="87"/>
  <c r="I37" i="87"/>
  <c r="K37" i="87" s="1"/>
  <c r="H37" i="87"/>
  <c r="F37" i="87"/>
  <c r="K36" i="87"/>
  <c r="J36" i="87"/>
  <c r="L36" i="87" s="1"/>
  <c r="I36" i="87"/>
  <c r="H36" i="87"/>
  <c r="F36" i="87"/>
  <c r="I35" i="87"/>
  <c r="K35" i="87" s="1"/>
  <c r="H35" i="87"/>
  <c r="F35" i="87"/>
  <c r="K34" i="87"/>
  <c r="J34" i="87"/>
  <c r="L34" i="87" s="1"/>
  <c r="I34" i="87"/>
  <c r="H34" i="87"/>
  <c r="F34" i="87"/>
  <c r="I33" i="87"/>
  <c r="K33" i="87" s="1"/>
  <c r="H33" i="87"/>
  <c r="F33" i="87"/>
  <c r="K32" i="87"/>
  <c r="J32" i="87"/>
  <c r="L32" i="87" s="1"/>
  <c r="I32" i="87"/>
  <c r="H32" i="87"/>
  <c r="F32" i="87"/>
  <c r="I31" i="87"/>
  <c r="K31" i="87" s="1"/>
  <c r="H31" i="87"/>
  <c r="F31" i="87"/>
  <c r="K30" i="87"/>
  <c r="J30" i="87"/>
  <c r="L30" i="87" s="1"/>
  <c r="I30" i="87"/>
  <c r="H30" i="87"/>
  <c r="F30" i="87"/>
  <c r="F136" i="87" s="1"/>
  <c r="I29" i="87"/>
  <c r="K29" i="87" s="1"/>
  <c r="H29" i="87"/>
  <c r="F29" i="87"/>
  <c r="K27" i="87"/>
  <c r="J27" i="87"/>
  <c r="L27" i="87" s="1"/>
  <c r="I27" i="87"/>
  <c r="H27" i="87"/>
  <c r="F27" i="87"/>
  <c r="I26" i="87"/>
  <c r="K26" i="87" s="1"/>
  <c r="H26" i="87"/>
  <c r="F26" i="87"/>
  <c r="K25" i="87"/>
  <c r="J25" i="87"/>
  <c r="L25" i="87" s="1"/>
  <c r="I25" i="87"/>
  <c r="H25" i="87"/>
  <c r="F25" i="87"/>
  <c r="I24" i="87"/>
  <c r="K24" i="87" s="1"/>
  <c r="H24" i="87"/>
  <c r="F24" i="87"/>
  <c r="K23" i="87"/>
  <c r="J23" i="87"/>
  <c r="L23" i="87" s="1"/>
  <c r="I23" i="87"/>
  <c r="H23" i="87"/>
  <c r="F23" i="87"/>
  <c r="I22" i="87"/>
  <c r="K22" i="87" s="1"/>
  <c r="H22" i="87"/>
  <c r="F22" i="87"/>
  <c r="K21" i="87"/>
  <c r="J21" i="87"/>
  <c r="L21" i="87" s="1"/>
  <c r="I21" i="87"/>
  <c r="H21" i="87"/>
  <c r="F21" i="87"/>
  <c r="I20" i="87"/>
  <c r="K20" i="87" s="1"/>
  <c r="H20" i="87"/>
  <c r="F20" i="87"/>
  <c r="H58" i="86"/>
  <c r="A39" i="86"/>
  <c r="H33" i="86"/>
  <c r="H30" i="86"/>
  <c r="G21" i="86"/>
  <c r="F21" i="86"/>
  <c r="G20" i="86"/>
  <c r="F20" i="86"/>
  <c r="G14" i="86"/>
  <c r="E13" i="86"/>
  <c r="B13" i="86"/>
  <c r="G12" i="86"/>
  <c r="B12" i="86"/>
  <c r="C141" i="6"/>
  <c r="D140" i="6"/>
  <c r="F22" i="86" l="1"/>
  <c r="J19" i="88"/>
  <c r="I19" i="88" s="1"/>
  <c r="F21" i="88"/>
  <c r="E21" i="88" s="1"/>
  <c r="F135" i="87"/>
  <c r="H135" i="87"/>
  <c r="H136" i="87"/>
  <c r="D139" i="87"/>
  <c r="F14" i="86" s="1"/>
  <c r="H14" i="86" s="1"/>
  <c r="L22" i="88"/>
  <c r="J23" i="88"/>
  <c r="I23" i="88" s="1"/>
  <c r="D24" i="88"/>
  <c r="F15" i="86" s="1"/>
  <c r="K35" i="88"/>
  <c r="K33" i="88"/>
  <c r="E35" i="88"/>
  <c r="E33" i="88"/>
  <c r="G22" i="86"/>
  <c r="H22" i="86" s="1"/>
  <c r="K30" i="88"/>
  <c r="G19" i="86"/>
  <c r="K34" i="88"/>
  <c r="K32" i="88"/>
  <c r="F36" i="88"/>
  <c r="G16" i="86" s="1"/>
  <c r="H20" i="86"/>
  <c r="J36" i="88"/>
  <c r="I36" i="88" s="1"/>
  <c r="F140" i="87"/>
  <c r="H21" i="86"/>
  <c r="N34" i="88"/>
  <c r="M34" i="88" s="1"/>
  <c r="N33" i="88"/>
  <c r="M33" i="88" s="1"/>
  <c r="N35" i="88"/>
  <c r="M35" i="88" s="1"/>
  <c r="F142" i="87"/>
  <c r="M122" i="88"/>
  <c r="L122" i="88"/>
  <c r="J20" i="87"/>
  <c r="J22" i="87"/>
  <c r="L22" i="87" s="1"/>
  <c r="J24" i="87"/>
  <c r="L24" i="87" s="1"/>
  <c r="J26" i="87"/>
  <c r="L26" i="87" s="1"/>
  <c r="J29" i="87"/>
  <c r="J31" i="87"/>
  <c r="L31" i="87" s="1"/>
  <c r="J33" i="87"/>
  <c r="L33" i="87" s="1"/>
  <c r="J35" i="87"/>
  <c r="L35" i="87" s="1"/>
  <c r="J37" i="87"/>
  <c r="L37" i="87" s="1"/>
  <c r="J39" i="87"/>
  <c r="L39" i="87" s="1"/>
  <c r="J41" i="87"/>
  <c r="L41" i="87" s="1"/>
  <c r="J43" i="87"/>
  <c r="L43" i="87" s="1"/>
  <c r="J45" i="87"/>
  <c r="L45" i="87" s="1"/>
  <c r="J48" i="87"/>
  <c r="J50" i="87"/>
  <c r="L50" i="87" s="1"/>
  <c r="J52" i="87"/>
  <c r="L52" i="87" s="1"/>
  <c r="K72" i="87"/>
  <c r="K76" i="87"/>
  <c r="K80" i="87"/>
  <c r="K84" i="87"/>
  <c r="K88" i="87"/>
  <c r="K92" i="87"/>
  <c r="K96" i="87"/>
  <c r="K100" i="87"/>
  <c r="K104" i="87"/>
  <c r="K108" i="87"/>
  <c r="J127" i="87"/>
  <c r="L127" i="87" s="1"/>
  <c r="K133" i="87"/>
  <c r="J133" i="87"/>
  <c r="L133" i="87" s="1"/>
  <c r="H69" i="88"/>
  <c r="J70" i="88"/>
  <c r="L72" i="88"/>
  <c r="N72" i="88" s="1"/>
  <c r="H77" i="88"/>
  <c r="J78" i="88"/>
  <c r="L80" i="88"/>
  <c r="H85" i="88"/>
  <c r="J86" i="88"/>
  <c r="H89" i="88"/>
  <c r="J94" i="88"/>
  <c r="H97" i="88"/>
  <c r="M196" i="88"/>
  <c r="L196" i="88"/>
  <c r="N196" i="88" s="1"/>
  <c r="M154" i="88"/>
  <c r="L154" i="88"/>
  <c r="N154" i="88" s="1"/>
  <c r="J125" i="87"/>
  <c r="L125" i="87" s="1"/>
  <c r="C137" i="87"/>
  <c r="F137" i="87" s="1"/>
  <c r="F138" i="87" s="1"/>
  <c r="F19" i="88"/>
  <c r="E19" i="88" s="1"/>
  <c r="L20" i="88"/>
  <c r="J21" i="88"/>
  <c r="F23" i="88"/>
  <c r="E23" i="88" s="1"/>
  <c r="N32" i="88"/>
  <c r="M32" i="88" s="1"/>
  <c r="M138" i="88"/>
  <c r="L138" i="88"/>
  <c r="N138" i="88" s="1"/>
  <c r="H140" i="87"/>
  <c r="F103" i="88"/>
  <c r="L101" i="88"/>
  <c r="N101" i="88" s="1"/>
  <c r="J99" i="88"/>
  <c r="H98" i="88"/>
  <c r="L97" i="88"/>
  <c r="N97" i="88" s="1"/>
  <c r="J95" i="88"/>
  <c r="H94" i="88"/>
  <c r="L93" i="88"/>
  <c r="N93" i="88" s="1"/>
  <c r="J91" i="88"/>
  <c r="H90" i="88"/>
  <c r="L89" i="88"/>
  <c r="N89" i="88" s="1"/>
  <c r="J87" i="88"/>
  <c r="F102" i="88"/>
  <c r="F104" i="88" s="1"/>
  <c r="J100" i="88"/>
  <c r="H99" i="88"/>
  <c r="L98" i="88"/>
  <c r="J96" i="88"/>
  <c r="H95" i="88"/>
  <c r="L94" i="88"/>
  <c r="N94" i="88" s="1"/>
  <c r="J92" i="88"/>
  <c r="H91" i="88"/>
  <c r="L90" i="88"/>
  <c r="N90" i="88" s="1"/>
  <c r="J88" i="88"/>
  <c r="H87" i="88"/>
  <c r="L86" i="88"/>
  <c r="N86" i="88" s="1"/>
  <c r="J101" i="88"/>
  <c r="L100" i="88"/>
  <c r="N100" i="88" s="1"/>
  <c r="L99" i="88"/>
  <c r="N99" i="88" s="1"/>
  <c r="H96" i="88"/>
  <c r="J93" i="88"/>
  <c r="L92" i="88"/>
  <c r="N92" i="88" s="1"/>
  <c r="L91" i="88"/>
  <c r="N91" i="88" s="1"/>
  <c r="H88" i="88"/>
  <c r="H86" i="88"/>
  <c r="L85" i="88"/>
  <c r="N85" i="88" s="1"/>
  <c r="J83" i="88"/>
  <c r="H82" i="88"/>
  <c r="L81" i="88"/>
  <c r="N81" i="88" s="1"/>
  <c r="J79" i="88"/>
  <c r="H78" i="88"/>
  <c r="L77" i="88"/>
  <c r="N77" i="88" s="1"/>
  <c r="J75" i="88"/>
  <c r="H74" i="88"/>
  <c r="L73" i="88"/>
  <c r="J71" i="88"/>
  <c r="H70" i="88"/>
  <c r="L69" i="88"/>
  <c r="N69" i="88" s="1"/>
  <c r="J67" i="88"/>
  <c r="J66" i="88"/>
  <c r="H65" i="88"/>
  <c r="H101" i="88"/>
  <c r="J98" i="88"/>
  <c r="H93" i="88"/>
  <c r="J90" i="88"/>
  <c r="J84" i="88"/>
  <c r="H83" i="88"/>
  <c r="L82" i="88"/>
  <c r="N82" i="88" s="1"/>
  <c r="N80" i="88"/>
  <c r="J80" i="88"/>
  <c r="H79" i="88"/>
  <c r="L78" i="88"/>
  <c r="N78" i="88" s="1"/>
  <c r="J76" i="88"/>
  <c r="H75" i="88"/>
  <c r="L74" i="88"/>
  <c r="N74" i="88" s="1"/>
  <c r="J72" i="88"/>
  <c r="H71" i="88"/>
  <c r="L70" i="88"/>
  <c r="N70" i="88" s="1"/>
  <c r="J68" i="88"/>
  <c r="H67" i="88"/>
  <c r="H66" i="88"/>
  <c r="L65" i="88"/>
  <c r="N65" i="88" s="1"/>
  <c r="H100" i="88"/>
  <c r="J97" i="88"/>
  <c r="L96" i="88"/>
  <c r="N96" i="88" s="1"/>
  <c r="L95" i="88"/>
  <c r="N95" i="88" s="1"/>
  <c r="H92" i="88"/>
  <c r="J89" i="88"/>
  <c r="L88" i="88"/>
  <c r="N88" i="88" s="1"/>
  <c r="L87" i="88"/>
  <c r="N87" i="88" s="1"/>
  <c r="J85" i="88"/>
  <c r="H84" i="88"/>
  <c r="L83" i="88"/>
  <c r="N83" i="88" s="1"/>
  <c r="J81" i="88"/>
  <c r="H80" i="88"/>
  <c r="L79" i="88"/>
  <c r="N79" i="88" s="1"/>
  <c r="J77" i="88"/>
  <c r="H76" i="88"/>
  <c r="L75" i="88"/>
  <c r="N75" i="88" s="1"/>
  <c r="N73" i="88"/>
  <c r="J73" i="88"/>
  <c r="H72" i="88"/>
  <c r="L71" i="88"/>
  <c r="N71" i="88" s="1"/>
  <c r="J69" i="88"/>
  <c r="H68" i="88"/>
  <c r="L67" i="88"/>
  <c r="N67" i="88" s="1"/>
  <c r="L66" i="88"/>
  <c r="N66" i="88" s="1"/>
  <c r="L23" i="88"/>
  <c r="K23" i="88" s="1"/>
  <c r="J22" i="88"/>
  <c r="I22" i="88" s="1"/>
  <c r="F22" i="88"/>
  <c r="E22" i="88" s="1"/>
  <c r="L21" i="88"/>
  <c r="H21" i="88"/>
  <c r="G21" i="88" s="1"/>
  <c r="J20" i="88"/>
  <c r="I20" i="88" s="1"/>
  <c r="F20" i="88"/>
  <c r="L19" i="88"/>
  <c r="K19" i="88" s="1"/>
  <c r="J18" i="88"/>
  <c r="D36" i="88"/>
  <c r="G15" i="86" s="1"/>
  <c r="I32" i="88"/>
  <c r="E32" i="88"/>
  <c r="L68" i="88"/>
  <c r="L18" i="88" s="1"/>
  <c r="H73" i="88"/>
  <c r="J74" i="88"/>
  <c r="L76" i="88"/>
  <c r="N76" i="88" s="1"/>
  <c r="H81" i="88"/>
  <c r="J82" i="88"/>
  <c r="L84" i="88"/>
  <c r="N84" i="88" s="1"/>
  <c r="N98" i="88"/>
  <c r="M180" i="88"/>
  <c r="L180" i="88"/>
  <c r="N180" i="88" s="1"/>
  <c r="N30" i="88"/>
  <c r="H31" i="88"/>
  <c r="H34" i="88"/>
  <c r="G34" i="88" s="1"/>
  <c r="M126" i="88"/>
  <c r="L126" i="88"/>
  <c r="N126" i="88" s="1"/>
  <c r="M142" i="88"/>
  <c r="L142" i="88"/>
  <c r="N142" i="88" s="1"/>
  <c r="M158" i="88"/>
  <c r="L158" i="88"/>
  <c r="N158" i="88" s="1"/>
  <c r="M184" i="88"/>
  <c r="L184" i="88"/>
  <c r="N184" i="88" s="1"/>
  <c r="M200" i="88"/>
  <c r="L200" i="88"/>
  <c r="N200" i="88" s="1"/>
  <c r="F212" i="88"/>
  <c r="E31" i="88"/>
  <c r="I31" i="88"/>
  <c r="I34" i="88"/>
  <c r="H211" i="88"/>
  <c r="M130" i="88"/>
  <c r="L130" i="88"/>
  <c r="N130" i="88" s="1"/>
  <c r="M146" i="88"/>
  <c r="L146" i="88"/>
  <c r="N146" i="88" s="1"/>
  <c r="M188" i="88"/>
  <c r="L188" i="88"/>
  <c r="N188" i="88" s="1"/>
  <c r="M204" i="88"/>
  <c r="L204" i="88"/>
  <c r="N204" i="88" s="1"/>
  <c r="H210" i="88"/>
  <c r="J211" i="88"/>
  <c r="M134" i="88"/>
  <c r="L134" i="88"/>
  <c r="N134" i="88" s="1"/>
  <c r="M150" i="88"/>
  <c r="L150" i="88"/>
  <c r="N150" i="88" s="1"/>
  <c r="M176" i="88"/>
  <c r="L176" i="88"/>
  <c r="N176" i="88" s="1"/>
  <c r="M192" i="88"/>
  <c r="L192" i="88"/>
  <c r="N192" i="88" s="1"/>
  <c r="M208" i="88"/>
  <c r="L208" i="88"/>
  <c r="N208" i="88" s="1"/>
  <c r="N120" i="88"/>
  <c r="J210" i="88"/>
  <c r="D142" i="6"/>
  <c r="B65" i="7"/>
  <c r="G23" i="86" l="1"/>
  <c r="J24" i="88"/>
  <c r="H137" i="87"/>
  <c r="H138" i="87" s="1"/>
  <c r="H139" i="87" s="1"/>
  <c r="F139" i="87"/>
  <c r="H102" i="88"/>
  <c r="H19" i="88"/>
  <c r="G19" i="88" s="1"/>
  <c r="N20" i="88"/>
  <c r="M20" i="88" s="1"/>
  <c r="H22" i="88"/>
  <c r="G22" i="88" s="1"/>
  <c r="H23" i="88"/>
  <c r="G23" i="88" s="1"/>
  <c r="J103" i="88"/>
  <c r="F24" i="88"/>
  <c r="F16" i="86" s="1"/>
  <c r="F17" i="86" s="1"/>
  <c r="H103" i="88"/>
  <c r="K21" i="88"/>
  <c r="J212" i="88"/>
  <c r="G17" i="86"/>
  <c r="G18" i="86" s="1"/>
  <c r="F213" i="88"/>
  <c r="K18" i="88"/>
  <c r="I24" i="88"/>
  <c r="M30" i="88"/>
  <c r="H212" i="88"/>
  <c r="L211" i="88"/>
  <c r="H15" i="86"/>
  <c r="N22" i="88"/>
  <c r="M22" i="88" s="1"/>
  <c r="L24" i="88"/>
  <c r="H142" i="87"/>
  <c r="I21" i="88"/>
  <c r="N21" i="88"/>
  <c r="M21" i="88" s="1"/>
  <c r="J140" i="87"/>
  <c r="L48" i="87"/>
  <c r="L140" i="87" s="1"/>
  <c r="K22" i="88"/>
  <c r="L103" i="88"/>
  <c r="E20" i="88"/>
  <c r="H20" i="88"/>
  <c r="G20" i="88" s="1"/>
  <c r="L102" i="88"/>
  <c r="N68" i="88"/>
  <c r="N102" i="88" s="1"/>
  <c r="N23" i="88"/>
  <c r="M23" i="88" s="1"/>
  <c r="K20" i="88"/>
  <c r="J136" i="87"/>
  <c r="L29" i="87"/>
  <c r="L136" i="87" s="1"/>
  <c r="J135" i="87"/>
  <c r="L20" i="87"/>
  <c r="L135" i="87" s="1"/>
  <c r="J102" i="88"/>
  <c r="J104" i="88" s="1"/>
  <c r="J213" i="88" s="1"/>
  <c r="N103" i="88"/>
  <c r="L210" i="88"/>
  <c r="H36" i="88"/>
  <c r="G31" i="88"/>
  <c r="N18" i="88"/>
  <c r="F19" i="86"/>
  <c r="N19" i="88"/>
  <c r="M19" i="88" s="1"/>
  <c r="N122" i="88"/>
  <c r="N211" i="88" s="1"/>
  <c r="L31" i="88"/>
  <c r="H104" i="88" l="1"/>
  <c r="N104" i="88"/>
  <c r="H24" i="88"/>
  <c r="H16" i="86"/>
  <c r="N210" i="88"/>
  <c r="N212" i="88" s="1"/>
  <c r="L212" i="88"/>
  <c r="G27" i="86"/>
  <c r="G28" i="86" s="1"/>
  <c r="G31" i="86" s="1"/>
  <c r="H31" i="86" s="1"/>
  <c r="H213" i="88"/>
  <c r="M18" i="88"/>
  <c r="N24" i="88"/>
  <c r="M24" i="88" s="1"/>
  <c r="L104" i="88"/>
  <c r="L213" i="88" s="1"/>
  <c r="K24" i="88"/>
  <c r="F25" i="86"/>
  <c r="L36" i="88"/>
  <c r="K31" i="88"/>
  <c r="N31" i="88"/>
  <c r="L137" i="87"/>
  <c r="L138" i="87" s="1"/>
  <c r="L139" i="87" s="1"/>
  <c r="J142" i="87"/>
  <c r="G24" i="86" s="1"/>
  <c r="H17" i="86"/>
  <c r="F18" i="86"/>
  <c r="H18" i="86" s="1"/>
  <c r="J137" i="87"/>
  <c r="J138" i="87" s="1"/>
  <c r="J139" i="87" s="1"/>
  <c r="F24" i="86" s="1"/>
  <c r="F27" i="86"/>
  <c r="H19" i="86"/>
  <c r="F23" i="86"/>
  <c r="L142" i="87"/>
  <c r="L119" i="6"/>
  <c r="J119" i="6"/>
  <c r="E119" i="6"/>
  <c r="B119" i="6"/>
  <c r="L118" i="6"/>
  <c r="J118" i="6"/>
  <c r="E118" i="6"/>
  <c r="B118" i="6"/>
  <c r="L117" i="6"/>
  <c r="J117" i="6"/>
  <c r="B117" i="6"/>
  <c r="L116" i="6"/>
  <c r="J116" i="6"/>
  <c r="B116" i="6"/>
  <c r="L63" i="6"/>
  <c r="L64" i="6"/>
  <c r="L62" i="6"/>
  <c r="L61" i="6"/>
  <c r="J64" i="6"/>
  <c r="J63" i="6"/>
  <c r="J62" i="6"/>
  <c r="J61" i="6"/>
  <c r="E64" i="6"/>
  <c r="E63" i="6"/>
  <c r="B64" i="6"/>
  <c r="B63" i="6"/>
  <c r="B62" i="6"/>
  <c r="B61" i="6"/>
  <c r="L111" i="6"/>
  <c r="I38" i="6"/>
  <c r="K38" i="6" s="1"/>
  <c r="I37" i="6"/>
  <c r="K37" i="6" s="1"/>
  <c r="H37" i="6"/>
  <c r="F37" i="6"/>
  <c r="I36" i="6"/>
  <c r="K36" i="6" s="1"/>
  <c r="H36" i="6"/>
  <c r="I35" i="6"/>
  <c r="K35" i="6" s="1"/>
  <c r="F35" i="6"/>
  <c r="I25" i="6"/>
  <c r="K25" i="6" s="1"/>
  <c r="I23" i="6"/>
  <c r="K23" i="6" s="1"/>
  <c r="I24" i="6"/>
  <c r="K24" i="6" s="1"/>
  <c r="I105" i="6"/>
  <c r="K105" i="6" s="1"/>
  <c r="H105" i="6"/>
  <c r="F105" i="6"/>
  <c r="I104" i="6"/>
  <c r="J104" i="6" s="1"/>
  <c r="L104" i="6" s="1"/>
  <c r="H104" i="6"/>
  <c r="F104" i="6"/>
  <c r="I103" i="6"/>
  <c r="K103" i="6" s="1"/>
  <c r="H103" i="6"/>
  <c r="F103" i="6"/>
  <c r="I102" i="6"/>
  <c r="J102" i="6" s="1"/>
  <c r="L102" i="6" s="1"/>
  <c r="H102" i="6"/>
  <c r="F102" i="6"/>
  <c r="I44" i="6"/>
  <c r="K44" i="6" s="1"/>
  <c r="H44" i="6"/>
  <c r="N213" i="88" l="1"/>
  <c r="H27" i="86"/>
  <c r="H28" i="86"/>
  <c r="F36" i="86"/>
  <c r="H23" i="86"/>
  <c r="M31" i="88"/>
  <c r="N36" i="88"/>
  <c r="M36" i="88" s="1"/>
  <c r="K36" i="88"/>
  <c r="G25" i="86"/>
  <c r="G26" i="86" s="1"/>
  <c r="F26" i="86"/>
  <c r="H24" i="86"/>
  <c r="K104" i="6"/>
  <c r="J44" i="6"/>
  <c r="K102" i="6"/>
  <c r="J36" i="6"/>
  <c r="L36" i="6" s="1"/>
  <c r="F44" i="6"/>
  <c r="F36" i="6"/>
  <c r="J38" i="6"/>
  <c r="L38" i="6" s="1"/>
  <c r="H35" i="6"/>
  <c r="J37" i="6"/>
  <c r="L37" i="6" s="1"/>
  <c r="F38" i="6"/>
  <c r="J35" i="6"/>
  <c r="L35" i="6" s="1"/>
  <c r="H38" i="6"/>
  <c r="J25" i="6"/>
  <c r="L25" i="6" s="1"/>
  <c r="F25" i="6"/>
  <c r="H25" i="6"/>
  <c r="J23" i="6"/>
  <c r="L23" i="6" s="1"/>
  <c r="F23" i="6"/>
  <c r="H23" i="6"/>
  <c r="J24" i="6"/>
  <c r="L24" i="6" s="1"/>
  <c r="F24" i="6"/>
  <c r="H24" i="6"/>
  <c r="J103" i="6"/>
  <c r="L103" i="6" s="1"/>
  <c r="J105" i="6"/>
  <c r="L105" i="6" s="1"/>
  <c r="L44" i="6"/>
  <c r="G37" i="86" l="1"/>
  <c r="G32" i="86"/>
  <c r="G36" i="86"/>
  <c r="H25" i="86"/>
  <c r="F32" i="86"/>
  <c r="F37" i="86"/>
  <c r="H26" i="86"/>
  <c r="H36" i="86" s="1"/>
  <c r="M147" i="7"/>
  <c r="M141" i="7"/>
  <c r="M146" i="7"/>
  <c r="F34" i="6"/>
  <c r="F46" i="6"/>
  <c r="F20" i="6"/>
  <c r="F29" i="6"/>
  <c r="H45" i="6"/>
  <c r="F43" i="6"/>
  <c r="F42" i="6"/>
  <c r="F41" i="6"/>
  <c r="F40" i="6"/>
  <c r="F39" i="6"/>
  <c r="F33" i="6"/>
  <c r="F32" i="6"/>
  <c r="F31" i="6"/>
  <c r="F30" i="6"/>
  <c r="F27" i="6"/>
  <c r="F26" i="6"/>
  <c r="F22" i="6"/>
  <c r="F21" i="6"/>
  <c r="F34" i="86" l="1"/>
  <c r="F35" i="86"/>
  <c r="G34" i="86"/>
  <c r="G35" i="86"/>
  <c r="H37" i="86"/>
  <c r="H32" i="86"/>
  <c r="H35" i="86" s="1"/>
  <c r="H46" i="6"/>
  <c r="F135" i="6"/>
  <c r="D135" i="6"/>
  <c r="D136" i="6"/>
  <c r="C137" i="6" s="1"/>
  <c r="F45" i="6"/>
  <c r="F136" i="6" s="1"/>
  <c r="H41" i="6"/>
  <c r="H33" i="6"/>
  <c r="H27" i="6"/>
  <c r="H30" i="6"/>
  <c r="H29" i="6"/>
  <c r="H42" i="6"/>
  <c r="H34" i="6"/>
  <c r="H31" i="6"/>
  <c r="H26" i="6"/>
  <c r="H22" i="6"/>
  <c r="H40" i="6"/>
  <c r="H20" i="6"/>
  <c r="H21" i="6"/>
  <c r="H43" i="6"/>
  <c r="H39" i="6"/>
  <c r="H32" i="6"/>
  <c r="H34" i="86" l="1"/>
  <c r="F137" i="6"/>
  <c r="F138" i="6" s="1"/>
  <c r="F139" i="6" s="1"/>
  <c r="H135" i="6"/>
  <c r="H136" i="6"/>
  <c r="D138" i="6"/>
  <c r="D139" i="6" s="1"/>
  <c r="H137" i="6" l="1"/>
  <c r="H138" i="6" s="1"/>
  <c r="H139" i="6" s="1"/>
  <c r="I126" i="6" l="1"/>
  <c r="K126" i="6" s="1"/>
  <c r="H126" i="6"/>
  <c r="F126" i="6"/>
  <c r="I131" i="6"/>
  <c r="K131" i="6" s="1"/>
  <c r="H131" i="6"/>
  <c r="F131" i="6"/>
  <c r="I130" i="6"/>
  <c r="J130" i="6" s="1"/>
  <c r="L130" i="6" s="1"/>
  <c r="H130" i="6"/>
  <c r="F130" i="6"/>
  <c r="I132" i="6"/>
  <c r="K132" i="6" s="1"/>
  <c r="H132" i="6"/>
  <c r="F132" i="6"/>
  <c r="I133" i="6"/>
  <c r="K133" i="6" s="1"/>
  <c r="H133" i="6"/>
  <c r="F133" i="6"/>
  <c r="K130" i="6" l="1"/>
  <c r="J126" i="6"/>
  <c r="L126" i="6" s="1"/>
  <c r="J131" i="6"/>
  <c r="L131" i="6" s="1"/>
  <c r="J132" i="6"/>
  <c r="L132" i="6" s="1"/>
  <c r="J133" i="6"/>
  <c r="L133" i="6" s="1"/>
  <c r="E13" i="76"/>
  <c r="B13" i="76"/>
  <c r="J31" i="7" l="1"/>
  <c r="F31" i="7"/>
  <c r="F210" i="7"/>
  <c r="K89" i="7"/>
  <c r="M89" i="7" s="1"/>
  <c r="B89" i="7"/>
  <c r="K151" i="7"/>
  <c r="M151" i="7" s="1"/>
  <c r="J151" i="7"/>
  <c r="H151" i="7"/>
  <c r="B151" i="7"/>
  <c r="K150" i="7"/>
  <c r="M150" i="7" s="1"/>
  <c r="J150" i="7"/>
  <c r="H150" i="7"/>
  <c r="B150" i="7"/>
  <c r="M149" i="7"/>
  <c r="K149" i="7"/>
  <c r="L149" i="7" s="1"/>
  <c r="N149" i="7" s="1"/>
  <c r="J149" i="7"/>
  <c r="H149" i="7"/>
  <c r="B149" i="7"/>
  <c r="L148" i="7"/>
  <c r="N148" i="7" s="1"/>
  <c r="K148" i="7"/>
  <c r="M148" i="7" s="1"/>
  <c r="J148" i="7"/>
  <c r="H148" i="7"/>
  <c r="B148" i="7"/>
  <c r="K146" i="7"/>
  <c r="J146" i="7"/>
  <c r="H146" i="7"/>
  <c r="B146" i="7"/>
  <c r="K145" i="7"/>
  <c r="M145" i="7" s="1"/>
  <c r="J145" i="7"/>
  <c r="H145" i="7"/>
  <c r="B145" i="7"/>
  <c r="K144" i="7"/>
  <c r="L144" i="7" s="1"/>
  <c r="N144" i="7" s="1"/>
  <c r="J144" i="7"/>
  <c r="H144" i="7"/>
  <c r="B144" i="7"/>
  <c r="L143" i="7"/>
  <c r="N143" i="7" s="1"/>
  <c r="K143" i="7"/>
  <c r="M143" i="7" s="1"/>
  <c r="J143" i="7"/>
  <c r="H143" i="7"/>
  <c r="B143" i="7"/>
  <c r="K197" i="7"/>
  <c r="M197" i="7" s="1"/>
  <c r="J197" i="7"/>
  <c r="H197" i="7"/>
  <c r="B197" i="7"/>
  <c r="K196" i="7"/>
  <c r="M196" i="7" s="1"/>
  <c r="J196" i="7"/>
  <c r="H196" i="7"/>
  <c r="B196" i="7"/>
  <c r="M195" i="7"/>
  <c r="K195" i="7"/>
  <c r="L195" i="7" s="1"/>
  <c r="N195" i="7" s="1"/>
  <c r="J195" i="7"/>
  <c r="H195" i="7"/>
  <c r="B195" i="7"/>
  <c r="L194" i="7"/>
  <c r="N194" i="7" s="1"/>
  <c r="K194" i="7"/>
  <c r="M194" i="7" s="1"/>
  <c r="J194" i="7"/>
  <c r="H194" i="7"/>
  <c r="B194" i="7"/>
  <c r="K200" i="7"/>
  <c r="M200" i="7" s="1"/>
  <c r="J200" i="7"/>
  <c r="H200" i="7"/>
  <c r="B200" i="7"/>
  <c r="K199" i="7"/>
  <c r="L199" i="7" s="1"/>
  <c r="N199" i="7" s="1"/>
  <c r="J199" i="7"/>
  <c r="H199" i="7"/>
  <c r="B199" i="7"/>
  <c r="K198" i="7"/>
  <c r="M198" i="7" s="1"/>
  <c r="J198" i="7"/>
  <c r="H198" i="7"/>
  <c r="B198" i="7"/>
  <c r="K93" i="7"/>
  <c r="M93" i="7" s="1"/>
  <c r="B93" i="7"/>
  <c r="K92" i="7"/>
  <c r="M92" i="7" s="1"/>
  <c r="B92" i="7"/>
  <c r="K96" i="7"/>
  <c r="M96" i="7" s="1"/>
  <c r="B96" i="7"/>
  <c r="K95" i="7"/>
  <c r="M95" i="7" s="1"/>
  <c r="B95" i="7"/>
  <c r="M94" i="7"/>
  <c r="K94" i="7"/>
  <c r="B94" i="7"/>
  <c r="K203" i="7"/>
  <c r="M203" i="7" s="1"/>
  <c r="J203" i="7"/>
  <c r="H203" i="7"/>
  <c r="B203" i="7"/>
  <c r="K141" i="7"/>
  <c r="L141" i="7" s="1"/>
  <c r="N141" i="7" s="1"/>
  <c r="J141" i="7"/>
  <c r="H141" i="7"/>
  <c r="B141" i="7"/>
  <c r="K135" i="7"/>
  <c r="M135" i="7" s="1"/>
  <c r="J135" i="7"/>
  <c r="H135" i="7"/>
  <c r="B135" i="7"/>
  <c r="K134" i="7"/>
  <c r="M134" i="7" s="1"/>
  <c r="J134" i="7"/>
  <c r="H134" i="7"/>
  <c r="B134" i="7"/>
  <c r="K133" i="7"/>
  <c r="L133" i="7" s="1"/>
  <c r="N133" i="7" s="1"/>
  <c r="J133" i="7"/>
  <c r="H133" i="7"/>
  <c r="B133" i="7"/>
  <c r="K132" i="7"/>
  <c r="M132" i="7" s="1"/>
  <c r="J132" i="7"/>
  <c r="H132" i="7"/>
  <c r="B132" i="7"/>
  <c r="K131" i="7"/>
  <c r="M131" i="7" s="1"/>
  <c r="J131" i="7"/>
  <c r="H131" i="7"/>
  <c r="B131" i="7"/>
  <c r="K130" i="7"/>
  <c r="L130" i="7" s="1"/>
  <c r="N130" i="7" s="1"/>
  <c r="J130" i="7"/>
  <c r="H130" i="7"/>
  <c r="B130" i="7"/>
  <c r="K85" i="7"/>
  <c r="M85" i="7" s="1"/>
  <c r="B85" i="7"/>
  <c r="K84" i="7"/>
  <c r="M84" i="7" s="1"/>
  <c r="B84" i="7"/>
  <c r="K83" i="7"/>
  <c r="B83" i="7"/>
  <c r="K82" i="7"/>
  <c r="M82" i="7" s="1"/>
  <c r="B82" i="7"/>
  <c r="K81" i="7"/>
  <c r="M81" i="7" s="1"/>
  <c r="B81" i="7"/>
  <c r="K88" i="7"/>
  <c r="B88" i="7"/>
  <c r="K87" i="7"/>
  <c r="M87" i="7" s="1"/>
  <c r="B87" i="7"/>
  <c r="K86" i="7"/>
  <c r="M86" i="7" s="1"/>
  <c r="B86" i="7"/>
  <c r="B97" i="7"/>
  <c r="K97" i="7"/>
  <c r="N10" i="7"/>
  <c r="H30" i="76"/>
  <c r="L198" i="7" l="1"/>
  <c r="N198" i="7" s="1"/>
  <c r="M144" i="7"/>
  <c r="L151" i="7"/>
  <c r="N151" i="7" s="1"/>
  <c r="L150" i="7"/>
  <c r="N150" i="7" s="1"/>
  <c r="M199" i="7"/>
  <c r="L146" i="7"/>
  <c r="N146" i="7" s="1"/>
  <c r="L145" i="7"/>
  <c r="N145" i="7" s="1"/>
  <c r="L197" i="7"/>
  <c r="N197" i="7" s="1"/>
  <c r="L196" i="7"/>
  <c r="N196" i="7" s="1"/>
  <c r="L200" i="7"/>
  <c r="N200" i="7" s="1"/>
  <c r="M130" i="7"/>
  <c r="L203" i="7"/>
  <c r="N203" i="7" s="1"/>
  <c r="L132" i="7"/>
  <c r="N132" i="7" s="1"/>
  <c r="M133" i="7"/>
  <c r="M83" i="7"/>
  <c r="L131" i="7"/>
  <c r="N131" i="7" s="1"/>
  <c r="L135" i="7"/>
  <c r="N135" i="7" s="1"/>
  <c r="L134" i="7"/>
  <c r="N134" i="7" s="1"/>
  <c r="M88" i="7"/>
  <c r="M97" i="7"/>
  <c r="G20" i="5"/>
  <c r="G21" i="5"/>
  <c r="F21" i="5"/>
  <c r="F20" i="5"/>
  <c r="H30" i="5"/>
  <c r="F35" i="7"/>
  <c r="H35" i="7" s="1"/>
  <c r="F34" i="7"/>
  <c r="H34" i="7" s="1"/>
  <c r="F33" i="7"/>
  <c r="F32" i="7"/>
  <c r="L35" i="7"/>
  <c r="L34" i="7"/>
  <c r="J35" i="7"/>
  <c r="J34" i="7"/>
  <c r="J33" i="7"/>
  <c r="J32" i="7"/>
  <c r="J30" i="7"/>
  <c r="G22" i="76" l="1"/>
  <c r="G23" i="76" s="1"/>
  <c r="G19" i="5"/>
  <c r="F14" i="5"/>
  <c r="F22" i="76"/>
  <c r="F22" i="5"/>
  <c r="H21" i="76"/>
  <c r="H33" i="5"/>
  <c r="H33" i="76"/>
  <c r="N34" i="7"/>
  <c r="N35" i="7"/>
  <c r="H21" i="5"/>
  <c r="G22" i="5"/>
  <c r="H20" i="5"/>
  <c r="I108" i="6"/>
  <c r="K108" i="6" s="1"/>
  <c r="H108" i="6"/>
  <c r="F108" i="6"/>
  <c r="I107" i="6"/>
  <c r="J107" i="6" s="1"/>
  <c r="L107" i="6" s="1"/>
  <c r="H107" i="6"/>
  <c r="F107" i="6"/>
  <c r="I127" i="6"/>
  <c r="K127" i="6" s="1"/>
  <c r="H127" i="6"/>
  <c r="F127" i="6"/>
  <c r="I109" i="6"/>
  <c r="J109" i="6" s="1"/>
  <c r="L109" i="6" s="1"/>
  <c r="H109" i="6"/>
  <c r="F109" i="6"/>
  <c r="L56" i="6"/>
  <c r="B68" i="7"/>
  <c r="H22" i="76" l="1"/>
  <c r="H20" i="76"/>
  <c r="H22" i="5"/>
  <c r="K109" i="6"/>
  <c r="K107" i="6"/>
  <c r="J108" i="6"/>
  <c r="L108" i="6" s="1"/>
  <c r="J127" i="6"/>
  <c r="L127" i="6" s="1"/>
  <c r="M35" i="7" l="1"/>
  <c r="M34" i="7"/>
  <c r="K35" i="7"/>
  <c r="K34" i="7"/>
  <c r="I35" i="7"/>
  <c r="I34" i="7"/>
  <c r="G35" i="7"/>
  <c r="G34" i="7"/>
  <c r="E35" i="7"/>
  <c r="E34" i="7"/>
  <c r="B66" i="7" l="1"/>
  <c r="E29" i="76"/>
  <c r="E31" i="7" l="1"/>
  <c r="G169" i="7"/>
  <c r="B169" i="7"/>
  <c r="G168" i="7"/>
  <c r="B168" i="7"/>
  <c r="B167" i="7"/>
  <c r="B166" i="7"/>
  <c r="G114" i="7"/>
  <c r="B114" i="7"/>
  <c r="G113" i="7"/>
  <c r="B113" i="7"/>
  <c r="B112" i="7"/>
  <c r="B111" i="7"/>
  <c r="G59" i="7"/>
  <c r="B59" i="7"/>
  <c r="G58" i="7"/>
  <c r="B58" i="7"/>
  <c r="B57" i="7"/>
  <c r="B56" i="7"/>
  <c r="G12" i="7"/>
  <c r="G11" i="7"/>
  <c r="B12" i="7"/>
  <c r="B11" i="7"/>
  <c r="B10" i="7"/>
  <c r="B9" i="7"/>
  <c r="E13" i="5"/>
  <c r="B13" i="5"/>
  <c r="B12" i="5"/>
  <c r="N51" i="7"/>
  <c r="H58" i="5"/>
  <c r="B176" i="7"/>
  <c r="B177" i="7"/>
  <c r="B178" i="7"/>
  <c r="B179" i="7"/>
  <c r="B180" i="7"/>
  <c r="B181" i="7"/>
  <c r="B182" i="7"/>
  <c r="B183" i="7"/>
  <c r="B184" i="7"/>
  <c r="B185" i="7"/>
  <c r="B186" i="7"/>
  <c r="B187" i="7"/>
  <c r="B188" i="7"/>
  <c r="B189" i="7"/>
  <c r="B190" i="7"/>
  <c r="B191" i="7"/>
  <c r="B192" i="7"/>
  <c r="B193" i="7"/>
  <c r="B201" i="7"/>
  <c r="B202" i="7"/>
  <c r="B204" i="7"/>
  <c r="B205" i="7"/>
  <c r="B206" i="7"/>
  <c r="B207" i="7"/>
  <c r="B208" i="7"/>
  <c r="B209" i="7"/>
  <c r="B175" i="7"/>
  <c r="N169" i="7"/>
  <c r="L169" i="7"/>
  <c r="N168" i="7"/>
  <c r="L168" i="7"/>
  <c r="N167" i="7"/>
  <c r="L167" i="7"/>
  <c r="N166" i="7"/>
  <c r="L166" i="7"/>
  <c r="B121" i="7"/>
  <c r="B122" i="7"/>
  <c r="B123" i="7"/>
  <c r="B124" i="7"/>
  <c r="B125" i="7"/>
  <c r="B126" i="7"/>
  <c r="B127" i="7"/>
  <c r="B128" i="7"/>
  <c r="B129" i="7"/>
  <c r="B136" i="7"/>
  <c r="B137" i="7"/>
  <c r="B138" i="7"/>
  <c r="B139" i="7"/>
  <c r="B140" i="7"/>
  <c r="B142" i="7"/>
  <c r="B147" i="7"/>
  <c r="B152" i="7"/>
  <c r="B153" i="7"/>
  <c r="B154" i="7"/>
  <c r="B155" i="7"/>
  <c r="B156" i="7"/>
  <c r="B157" i="7"/>
  <c r="B158" i="7"/>
  <c r="B159" i="7"/>
  <c r="B120" i="7"/>
  <c r="N114" i="7"/>
  <c r="L114" i="7"/>
  <c r="N113" i="7"/>
  <c r="L113" i="7"/>
  <c r="N112" i="7"/>
  <c r="L112" i="7"/>
  <c r="N111" i="7"/>
  <c r="L111" i="7"/>
  <c r="B98" i="7"/>
  <c r="B101" i="7"/>
  <c r="B100" i="7"/>
  <c r="B99" i="7"/>
  <c r="B67" i="7"/>
  <c r="B69" i="7"/>
  <c r="B70" i="7"/>
  <c r="B71" i="7"/>
  <c r="B72" i="7"/>
  <c r="B73" i="7"/>
  <c r="B74" i="7"/>
  <c r="B75" i="7"/>
  <c r="B76" i="7"/>
  <c r="B77" i="7"/>
  <c r="B78" i="7"/>
  <c r="B79" i="7"/>
  <c r="B80" i="7"/>
  <c r="B90" i="7"/>
  <c r="B91" i="7"/>
  <c r="N59" i="7"/>
  <c r="L59" i="7"/>
  <c r="N58" i="7"/>
  <c r="L58" i="7"/>
  <c r="N57" i="7"/>
  <c r="L57" i="7"/>
  <c r="N56" i="7"/>
  <c r="L56" i="7"/>
  <c r="N12" i="7"/>
  <c r="N11" i="7"/>
  <c r="F102" i="7" s="1"/>
  <c r="N9" i="7"/>
  <c r="L12" i="7"/>
  <c r="L11" i="7"/>
  <c r="L10" i="7"/>
  <c r="L9" i="7"/>
  <c r="A39" i="5"/>
  <c r="I81" i="6"/>
  <c r="J81" i="6" s="1"/>
  <c r="G12" i="5"/>
  <c r="H72" i="7" l="1"/>
  <c r="L76" i="7"/>
  <c r="J80" i="7"/>
  <c r="H84" i="7"/>
  <c r="H88" i="7"/>
  <c r="J92" i="7"/>
  <c r="J96" i="7"/>
  <c r="H100" i="7"/>
  <c r="H65" i="7"/>
  <c r="J23" i="7"/>
  <c r="I23" i="7" s="1"/>
  <c r="F21" i="7"/>
  <c r="H74" i="7"/>
  <c r="L82" i="7"/>
  <c r="N82" i="7" s="1"/>
  <c r="J90" i="7"/>
  <c r="J67" i="7"/>
  <c r="L23" i="7"/>
  <c r="J18" i="7"/>
  <c r="F19" i="7"/>
  <c r="H71" i="7"/>
  <c r="H79" i="7"/>
  <c r="L87" i="7"/>
  <c r="H95" i="7"/>
  <c r="H66" i="7"/>
  <c r="L20" i="7"/>
  <c r="J22" i="7"/>
  <c r="I22" i="7" s="1"/>
  <c r="F22" i="7"/>
  <c r="E22" i="7" s="1"/>
  <c r="H69" i="7"/>
  <c r="H73" i="7"/>
  <c r="L81" i="7"/>
  <c r="N81" i="7" s="1"/>
  <c r="H85" i="7"/>
  <c r="H89" i="7"/>
  <c r="L93" i="7"/>
  <c r="J97" i="7"/>
  <c r="L22" i="7"/>
  <c r="J20" i="7"/>
  <c r="J19" i="7"/>
  <c r="F20" i="7"/>
  <c r="L70" i="7"/>
  <c r="H78" i="7"/>
  <c r="J86" i="7"/>
  <c r="J98" i="7"/>
  <c r="J21" i="7"/>
  <c r="I21" i="7" s="1"/>
  <c r="F23" i="7"/>
  <c r="E23" i="7" s="1"/>
  <c r="L75" i="7"/>
  <c r="H83" i="7"/>
  <c r="J91" i="7"/>
  <c r="H39" i="76"/>
  <c r="H21" i="7" l="1"/>
  <c r="H86" i="7"/>
  <c r="J94" i="7"/>
  <c r="L94" i="7"/>
  <c r="N94" i="7" s="1"/>
  <c r="H19" i="7"/>
  <c r="J65" i="7"/>
  <c r="L86" i="7"/>
  <c r="N86" i="7" s="1"/>
  <c r="J73" i="7"/>
  <c r="J101" i="7"/>
  <c r="L95" i="7"/>
  <c r="N95" i="7" s="1"/>
  <c r="L78" i="7"/>
  <c r="N78" i="7" s="1"/>
  <c r="J72" i="7"/>
  <c r="D24" i="7"/>
  <c r="F15" i="5" s="1"/>
  <c r="E21" i="7"/>
  <c r="L96" i="7"/>
  <c r="N96" i="7" s="1"/>
  <c r="J79" i="7"/>
  <c r="H91" i="7"/>
  <c r="J82" i="7"/>
  <c r="E20" i="7"/>
  <c r="L88" i="7"/>
  <c r="N88" i="7" s="1"/>
  <c r="J87" i="7"/>
  <c r="H81" i="7"/>
  <c r="L72" i="7"/>
  <c r="N72" i="7" s="1"/>
  <c r="J95" i="7"/>
  <c r="L101" i="7"/>
  <c r="N101" i="7" s="1"/>
  <c r="L91" i="7"/>
  <c r="N91" i="7" s="1"/>
  <c r="J78" i="7"/>
  <c r="H92" i="7"/>
  <c r="H96" i="7"/>
  <c r="J69" i="7"/>
  <c r="H70" i="7"/>
  <c r="N75" i="7"/>
  <c r="L79" i="7"/>
  <c r="N79" i="7" s="1"/>
  <c r="H76" i="7"/>
  <c r="J88" i="7"/>
  <c r="L85" i="7"/>
  <c r="N85" i="7" s="1"/>
  <c r="H98" i="7"/>
  <c r="J75" i="7"/>
  <c r="L98" i="7"/>
  <c r="N98" i="7" s="1"/>
  <c r="J100" i="7"/>
  <c r="L73" i="7"/>
  <c r="N73" i="7" s="1"/>
  <c r="J77" i="7"/>
  <c r="H101" i="7"/>
  <c r="L71" i="7"/>
  <c r="N71" i="7" s="1"/>
  <c r="J71" i="7"/>
  <c r="H68" i="7"/>
  <c r="L77" i="7"/>
  <c r="N77" i="7" s="1"/>
  <c r="H90" i="7"/>
  <c r="J83" i="7"/>
  <c r="L90" i="7"/>
  <c r="N90" i="7" s="1"/>
  <c r="J85" i="7"/>
  <c r="H93" i="7"/>
  <c r="H99" i="7"/>
  <c r="L69" i="7"/>
  <c r="N69" i="7" s="1"/>
  <c r="H82" i="7"/>
  <c r="N87" i="7"/>
  <c r="J74" i="7"/>
  <c r="L99" i="7"/>
  <c r="N99" i="7" s="1"/>
  <c r="N70" i="7"/>
  <c r="F103" i="7"/>
  <c r="H87" i="7"/>
  <c r="J99" i="7"/>
  <c r="L74" i="7"/>
  <c r="N74" i="7" s="1"/>
  <c r="H67" i="7"/>
  <c r="H77" i="7"/>
  <c r="L100" i="7"/>
  <c r="N100" i="7" s="1"/>
  <c r="L83" i="7"/>
  <c r="N83" i="7" s="1"/>
  <c r="J68" i="7"/>
  <c r="N76" i="7"/>
  <c r="L80" i="7"/>
  <c r="N80" i="7" s="1"/>
  <c r="J66" i="7"/>
  <c r="H94" i="7"/>
  <c r="J70" i="7"/>
  <c r="H75" i="7"/>
  <c r="J81" i="7"/>
  <c r="L92" i="7"/>
  <c r="N92" i="7" s="1"/>
  <c r="N93" i="7"/>
  <c r="J76" i="7"/>
  <c r="L97" i="7"/>
  <c r="N97" i="7" s="1"/>
  <c r="H20" i="7"/>
  <c r="J93" i="7"/>
  <c r="H80" i="7"/>
  <c r="J84" i="7"/>
  <c r="L89" i="7"/>
  <c r="N89" i="7" s="1"/>
  <c r="J89" i="7"/>
  <c r="L84" i="7"/>
  <c r="N84" i="7" s="1"/>
  <c r="H97" i="7"/>
  <c r="I20" i="7"/>
  <c r="J24" i="7"/>
  <c r="N23" i="7"/>
  <c r="K23" i="7"/>
  <c r="H23" i="7"/>
  <c r="F19" i="5"/>
  <c r="F23" i="76" s="1"/>
  <c r="I19" i="7"/>
  <c r="H22" i="7"/>
  <c r="E19" i="7"/>
  <c r="N20" i="7"/>
  <c r="N22" i="7"/>
  <c r="F24" i="7"/>
  <c r="K22" i="7"/>
  <c r="K20" i="7"/>
  <c r="A39" i="76"/>
  <c r="N215" i="7"/>
  <c r="N161" i="7"/>
  <c r="N106" i="7"/>
  <c r="L144" i="6"/>
  <c r="H19" i="76" l="1"/>
  <c r="H102" i="7"/>
  <c r="F104" i="7"/>
  <c r="H103" i="7"/>
  <c r="J102" i="7"/>
  <c r="J103" i="7"/>
  <c r="H24" i="7"/>
  <c r="H19" i="5"/>
  <c r="F23" i="5"/>
  <c r="G22" i="7"/>
  <c r="G23" i="7"/>
  <c r="M23" i="7"/>
  <c r="M22" i="7"/>
  <c r="H104" i="7" l="1"/>
  <c r="J104" i="7"/>
  <c r="F48" i="6"/>
  <c r="I33" i="7"/>
  <c r="I32" i="7"/>
  <c r="I31" i="7"/>
  <c r="E33" i="7"/>
  <c r="E32" i="7"/>
  <c r="F16" i="5" l="1"/>
  <c r="H31" i="7"/>
  <c r="G31" i="7" s="1"/>
  <c r="H32" i="7"/>
  <c r="G32" i="7" s="1"/>
  <c r="H33" i="7"/>
  <c r="G33" i="7" s="1"/>
  <c r="G19" i="7"/>
  <c r="G21" i="7"/>
  <c r="J36" i="7"/>
  <c r="G20" i="7"/>
  <c r="I24" i="7"/>
  <c r="F17" i="5" l="1"/>
  <c r="F18" i="5" s="1"/>
  <c r="H36" i="7"/>
  <c r="F17" i="76" l="1"/>
  <c r="F18" i="76" s="1"/>
  <c r="D36" i="7"/>
  <c r="G15" i="5" l="1"/>
  <c r="I36" i="7"/>
  <c r="F36" i="7"/>
  <c r="G16" i="5" s="1"/>
  <c r="H16" i="76" l="1"/>
  <c r="H16" i="5"/>
  <c r="H15" i="5"/>
  <c r="G17" i="5"/>
  <c r="G17" i="76" l="1"/>
  <c r="H15" i="76"/>
  <c r="H17" i="5"/>
  <c r="F211" i="7"/>
  <c r="K209" i="7"/>
  <c r="M209" i="7" s="1"/>
  <c r="J209" i="7"/>
  <c r="H209" i="7"/>
  <c r="K208" i="7"/>
  <c r="L208" i="7" s="1"/>
  <c r="J208" i="7"/>
  <c r="H208" i="7"/>
  <c r="K207" i="7"/>
  <c r="L207" i="7" s="1"/>
  <c r="J207" i="7"/>
  <c r="H207" i="7"/>
  <c r="K206" i="7"/>
  <c r="M206" i="7" s="1"/>
  <c r="J206" i="7"/>
  <c r="H206" i="7"/>
  <c r="K205" i="7"/>
  <c r="M205" i="7" s="1"/>
  <c r="J205" i="7"/>
  <c r="H205" i="7"/>
  <c r="K204" i="7"/>
  <c r="L204" i="7" s="1"/>
  <c r="J204" i="7"/>
  <c r="H204" i="7"/>
  <c r="K202" i="7"/>
  <c r="M202" i="7" s="1"/>
  <c r="J202" i="7"/>
  <c r="H202" i="7"/>
  <c r="K201" i="7"/>
  <c r="M201" i="7" s="1"/>
  <c r="J201" i="7"/>
  <c r="H201" i="7"/>
  <c r="K193" i="7"/>
  <c r="M193" i="7" s="1"/>
  <c r="J193" i="7"/>
  <c r="H193" i="7"/>
  <c r="K192" i="7"/>
  <c r="L192" i="7" s="1"/>
  <c r="J192" i="7"/>
  <c r="H192" i="7"/>
  <c r="K191" i="7"/>
  <c r="M191" i="7" s="1"/>
  <c r="J191" i="7"/>
  <c r="H191" i="7"/>
  <c r="K190" i="7"/>
  <c r="M190" i="7" s="1"/>
  <c r="J190" i="7"/>
  <c r="H190" i="7"/>
  <c r="K189" i="7"/>
  <c r="M189" i="7" s="1"/>
  <c r="J189" i="7"/>
  <c r="H189" i="7"/>
  <c r="K188" i="7"/>
  <c r="L188" i="7" s="1"/>
  <c r="J188" i="7"/>
  <c r="H188" i="7"/>
  <c r="K187" i="7"/>
  <c r="M187" i="7" s="1"/>
  <c r="J187" i="7"/>
  <c r="H187" i="7"/>
  <c r="K186" i="7"/>
  <c r="M186" i="7" s="1"/>
  <c r="J186" i="7"/>
  <c r="H186" i="7"/>
  <c r="K185" i="7"/>
  <c r="M185" i="7" s="1"/>
  <c r="J185" i="7"/>
  <c r="H185" i="7"/>
  <c r="K184" i="7"/>
  <c r="L184" i="7" s="1"/>
  <c r="J184" i="7"/>
  <c r="H184" i="7"/>
  <c r="K183" i="7"/>
  <c r="M183" i="7" s="1"/>
  <c r="J183" i="7"/>
  <c r="H183" i="7"/>
  <c r="K182" i="7"/>
  <c r="M182" i="7" s="1"/>
  <c r="J182" i="7"/>
  <c r="H182" i="7"/>
  <c r="K181" i="7"/>
  <c r="M181" i="7" s="1"/>
  <c r="J181" i="7"/>
  <c r="H181" i="7"/>
  <c r="K180" i="7"/>
  <c r="L180" i="7" s="1"/>
  <c r="J180" i="7"/>
  <c r="H180" i="7"/>
  <c r="K179" i="7"/>
  <c r="M179" i="7" s="1"/>
  <c r="J179" i="7"/>
  <c r="H179" i="7"/>
  <c r="K178" i="7"/>
  <c r="M178" i="7" s="1"/>
  <c r="J178" i="7"/>
  <c r="H178" i="7"/>
  <c r="K177" i="7"/>
  <c r="M177" i="7" s="1"/>
  <c r="J177" i="7"/>
  <c r="H177" i="7"/>
  <c r="K176" i="7"/>
  <c r="L176" i="7" s="1"/>
  <c r="J176" i="7"/>
  <c r="H176" i="7"/>
  <c r="K175" i="7"/>
  <c r="M175" i="7" s="1"/>
  <c r="J175" i="7"/>
  <c r="H175" i="7"/>
  <c r="K159" i="7"/>
  <c r="M159" i="7" s="1"/>
  <c r="J159" i="7"/>
  <c r="H159" i="7"/>
  <c r="K158" i="7"/>
  <c r="M158" i="7" s="1"/>
  <c r="J158" i="7"/>
  <c r="H158" i="7"/>
  <c r="K157" i="7"/>
  <c r="M157" i="7" s="1"/>
  <c r="J157" i="7"/>
  <c r="H157" i="7"/>
  <c r="K156" i="7"/>
  <c r="M156" i="7" s="1"/>
  <c r="J156" i="7"/>
  <c r="H156" i="7"/>
  <c r="K155" i="7"/>
  <c r="L155" i="7" s="1"/>
  <c r="N155" i="7" s="1"/>
  <c r="J155" i="7"/>
  <c r="H155" i="7"/>
  <c r="K154" i="7"/>
  <c r="L154" i="7" s="1"/>
  <c r="N154" i="7" s="1"/>
  <c r="J154" i="7"/>
  <c r="H154" i="7"/>
  <c r="K153" i="7"/>
  <c r="L153" i="7" s="1"/>
  <c r="N153" i="7" s="1"/>
  <c r="J153" i="7"/>
  <c r="H153" i="7"/>
  <c r="K152" i="7"/>
  <c r="M152" i="7" s="1"/>
  <c r="J152" i="7"/>
  <c r="H152" i="7"/>
  <c r="K147" i="7"/>
  <c r="J147" i="7"/>
  <c r="H147" i="7"/>
  <c r="K142" i="7"/>
  <c r="M142" i="7" s="1"/>
  <c r="J142" i="7"/>
  <c r="H142" i="7"/>
  <c r="K140" i="7"/>
  <c r="M140" i="7" s="1"/>
  <c r="J140" i="7"/>
  <c r="H140" i="7"/>
  <c r="K139" i="7"/>
  <c r="L139" i="7" s="1"/>
  <c r="N139" i="7" s="1"/>
  <c r="J139" i="7"/>
  <c r="H139" i="7"/>
  <c r="K138" i="7"/>
  <c r="M138" i="7" s="1"/>
  <c r="J138" i="7"/>
  <c r="H138" i="7"/>
  <c r="K137" i="7"/>
  <c r="M137" i="7" s="1"/>
  <c r="J137" i="7"/>
  <c r="H137" i="7"/>
  <c r="K136" i="7"/>
  <c r="L136" i="7" s="1"/>
  <c r="N136" i="7" s="1"/>
  <c r="J136" i="7"/>
  <c r="H136" i="7"/>
  <c r="K129" i="7"/>
  <c r="M129" i="7" s="1"/>
  <c r="J129" i="7"/>
  <c r="H129" i="7"/>
  <c r="K128" i="7"/>
  <c r="M128" i="7" s="1"/>
  <c r="J128" i="7"/>
  <c r="H128" i="7"/>
  <c r="K127" i="7"/>
  <c r="M127" i="7" s="1"/>
  <c r="J127" i="7"/>
  <c r="H127" i="7"/>
  <c r="K126" i="7"/>
  <c r="M126" i="7" s="1"/>
  <c r="J126" i="7"/>
  <c r="H126" i="7"/>
  <c r="K125" i="7"/>
  <c r="L125" i="7" s="1"/>
  <c r="N125" i="7" s="1"/>
  <c r="J125" i="7"/>
  <c r="H125" i="7"/>
  <c r="K124" i="7"/>
  <c r="M124" i="7" s="1"/>
  <c r="J124" i="7"/>
  <c r="H124" i="7"/>
  <c r="K123" i="7"/>
  <c r="L123" i="7" s="1"/>
  <c r="J123" i="7"/>
  <c r="H123" i="7"/>
  <c r="K122" i="7"/>
  <c r="M122" i="7" s="1"/>
  <c r="J122" i="7"/>
  <c r="H122" i="7"/>
  <c r="K121" i="7"/>
  <c r="M121" i="7" s="1"/>
  <c r="J121" i="7"/>
  <c r="H121" i="7"/>
  <c r="K120" i="7"/>
  <c r="L120" i="7" s="1"/>
  <c r="J120" i="7"/>
  <c r="H120" i="7"/>
  <c r="L32" i="7" l="1"/>
  <c r="H210" i="7"/>
  <c r="F212" i="7"/>
  <c r="F213" i="7" s="1"/>
  <c r="H17" i="76"/>
  <c r="N176" i="7"/>
  <c r="N188" i="7"/>
  <c r="N208" i="7"/>
  <c r="N180" i="7"/>
  <c r="N192" i="7"/>
  <c r="N184" i="7"/>
  <c r="N204" i="7"/>
  <c r="N207" i="7"/>
  <c r="N123" i="7"/>
  <c r="N120" i="7"/>
  <c r="M184" i="7"/>
  <c r="M120" i="7"/>
  <c r="L179" i="7"/>
  <c r="M207" i="7"/>
  <c r="L191" i="7"/>
  <c r="M139" i="7"/>
  <c r="L202" i="7"/>
  <c r="L156" i="7"/>
  <c r="N156" i="7" s="1"/>
  <c r="M208" i="7"/>
  <c r="M188" i="7"/>
  <c r="M125" i="7"/>
  <c r="M204" i="7"/>
  <c r="L183" i="7"/>
  <c r="H211" i="7"/>
  <c r="J210" i="7"/>
  <c r="L124" i="7"/>
  <c r="M155" i="7"/>
  <c r="M176" i="7"/>
  <c r="L159" i="7"/>
  <c r="N159" i="7" s="1"/>
  <c r="M180" i="7"/>
  <c r="L187" i="7"/>
  <c r="M192" i="7"/>
  <c r="L128" i="7"/>
  <c r="N128" i="7" s="1"/>
  <c r="L175" i="7"/>
  <c r="L138" i="7"/>
  <c r="N138" i="7" s="1"/>
  <c r="J211" i="7"/>
  <c r="L182" i="7"/>
  <c r="L190" i="7"/>
  <c r="L206" i="7"/>
  <c r="L181" i="7"/>
  <c r="L189" i="7"/>
  <c r="L205" i="7"/>
  <c r="L178" i="7"/>
  <c r="L186" i="7"/>
  <c r="L201" i="7"/>
  <c r="L177" i="7"/>
  <c r="L185" i="7"/>
  <c r="L193" i="7"/>
  <c r="L209" i="7"/>
  <c r="L157" i="7"/>
  <c r="N157" i="7" s="1"/>
  <c r="L158" i="7"/>
  <c r="N158" i="7" s="1"/>
  <c r="L122" i="7"/>
  <c r="M123" i="7"/>
  <c r="M154" i="7"/>
  <c r="L121" i="7"/>
  <c r="L129" i="7"/>
  <c r="N129" i="7" s="1"/>
  <c r="M136" i="7"/>
  <c r="L152" i="7"/>
  <c r="N152" i="7" s="1"/>
  <c r="M153" i="7"/>
  <c r="L147" i="7"/>
  <c r="N147" i="7" s="1"/>
  <c r="L127" i="7"/>
  <c r="N127" i="7" s="1"/>
  <c r="L142" i="7"/>
  <c r="N142" i="7" s="1"/>
  <c r="L126" i="7"/>
  <c r="N126" i="7" s="1"/>
  <c r="L140" i="7"/>
  <c r="N140" i="7" s="1"/>
  <c r="L137" i="7"/>
  <c r="N137" i="7" s="1"/>
  <c r="N124" i="7" l="1"/>
  <c r="L33" i="7"/>
  <c r="K32" i="7"/>
  <c r="L31" i="7"/>
  <c r="K31" i="7" s="1"/>
  <c r="L30" i="7"/>
  <c r="J212" i="7"/>
  <c r="J213" i="7" s="1"/>
  <c r="N177" i="7"/>
  <c r="N175" i="7"/>
  <c r="N183" i="7"/>
  <c r="N178" i="7"/>
  <c r="N201" i="7"/>
  <c r="N181" i="7"/>
  <c r="N202" i="7"/>
  <c r="N187" i="7"/>
  <c r="N189" i="7"/>
  <c r="N206" i="7"/>
  <c r="N186" i="7"/>
  <c r="N205" i="7"/>
  <c r="N190" i="7"/>
  <c r="N191" i="7"/>
  <c r="N209" i="7"/>
  <c r="N182" i="7"/>
  <c r="N193" i="7"/>
  <c r="N185" i="7"/>
  <c r="N179" i="7"/>
  <c r="N32" i="7"/>
  <c r="M32" i="7" s="1"/>
  <c r="N122" i="7"/>
  <c r="L210" i="7"/>
  <c r="L211" i="7"/>
  <c r="N121" i="7"/>
  <c r="K33" i="7" l="1"/>
  <c r="N33" i="7"/>
  <c r="M33" i="7" s="1"/>
  <c r="N31" i="7"/>
  <c r="M31" i="7" s="1"/>
  <c r="L36" i="7"/>
  <c r="K36" i="7" s="1"/>
  <c r="K30" i="7"/>
  <c r="N30" i="7"/>
  <c r="N210" i="7"/>
  <c r="N211" i="7"/>
  <c r="M30" i="7" l="1"/>
  <c r="N36" i="7"/>
  <c r="M36" i="7" s="1"/>
  <c r="G25" i="5"/>
  <c r="K65" i="7"/>
  <c r="L65" i="7" s="1"/>
  <c r="K66" i="7"/>
  <c r="L66" i="7" s="1"/>
  <c r="N66" i="7" s="1"/>
  <c r="K67" i="7"/>
  <c r="L67" i="7" s="1"/>
  <c r="K68" i="7"/>
  <c r="L68" i="7" s="1"/>
  <c r="N65" i="7" l="1"/>
  <c r="L19" i="7"/>
  <c r="N19" i="7" s="1"/>
  <c r="N68" i="7"/>
  <c r="L18" i="7"/>
  <c r="N18" i="7" s="1"/>
  <c r="N67" i="7"/>
  <c r="L103" i="7"/>
  <c r="L21" i="7"/>
  <c r="L102" i="7"/>
  <c r="L104" i="7" l="1"/>
  <c r="K21" i="7"/>
  <c r="N21" i="7"/>
  <c r="N24" i="7" s="1"/>
  <c r="L24" i="7"/>
  <c r="N103" i="7"/>
  <c r="N102" i="7"/>
  <c r="M20" i="7"/>
  <c r="M21" i="7" l="1"/>
  <c r="N104" i="7"/>
  <c r="K80" i="7" l="1"/>
  <c r="K79" i="7"/>
  <c r="M79" i="7" s="1"/>
  <c r="K78" i="7"/>
  <c r="K77" i="7"/>
  <c r="M77" i="7" s="1"/>
  <c r="K76" i="7"/>
  <c r="K75" i="7"/>
  <c r="M75" i="7" s="1"/>
  <c r="K74" i="7"/>
  <c r="K73" i="7"/>
  <c r="M73" i="7" s="1"/>
  <c r="K72" i="7"/>
  <c r="K71" i="7"/>
  <c r="M71" i="7" s="1"/>
  <c r="K70" i="7"/>
  <c r="K69" i="7"/>
  <c r="M69" i="7" l="1"/>
  <c r="M70" i="7"/>
  <c r="M74" i="7"/>
  <c r="M78" i="7"/>
  <c r="M76" i="7"/>
  <c r="M72" i="7"/>
  <c r="M80" i="7"/>
  <c r="K19" i="7"/>
  <c r="M19" i="7" l="1"/>
  <c r="K101" i="7"/>
  <c r="M101" i="7" s="1"/>
  <c r="K100" i="7"/>
  <c r="K99" i="7"/>
  <c r="M99" i="7" s="1"/>
  <c r="K98" i="7"/>
  <c r="K91" i="7"/>
  <c r="M91" i="7" s="1"/>
  <c r="K90" i="7"/>
  <c r="M68" i="7"/>
  <c r="M67" i="7"/>
  <c r="M65" i="7"/>
  <c r="M66" i="7" l="1"/>
  <c r="M90" i="7"/>
  <c r="M100" i="7"/>
  <c r="K18" i="7"/>
  <c r="M98" i="7"/>
  <c r="I46" i="6"/>
  <c r="I45" i="6"/>
  <c r="I43" i="6"/>
  <c r="I42" i="6"/>
  <c r="I41" i="6"/>
  <c r="I40" i="6"/>
  <c r="I39" i="6"/>
  <c r="I34" i="6"/>
  <c r="I33" i="6"/>
  <c r="I32" i="6"/>
  <c r="I31" i="6"/>
  <c r="I30" i="6"/>
  <c r="I29" i="6"/>
  <c r="I27" i="6"/>
  <c r="I26" i="6"/>
  <c r="I22" i="6"/>
  <c r="I21" i="6"/>
  <c r="I20" i="6"/>
  <c r="K20" i="6" l="1"/>
  <c r="J20" i="6"/>
  <c r="K32" i="6"/>
  <c r="J32" i="6"/>
  <c r="L32" i="6" s="1"/>
  <c r="K21" i="6"/>
  <c r="J21" i="6"/>
  <c r="L21" i="6" s="1"/>
  <c r="K45" i="6"/>
  <c r="J45" i="6"/>
  <c r="L45" i="6" s="1"/>
  <c r="K30" i="6"/>
  <c r="J30" i="6"/>
  <c r="L30" i="6" s="1"/>
  <c r="K41" i="6"/>
  <c r="J41" i="6"/>
  <c r="L41" i="6" s="1"/>
  <c r="K46" i="6"/>
  <c r="J46" i="6"/>
  <c r="L46" i="6" s="1"/>
  <c r="K27" i="6"/>
  <c r="J27" i="6"/>
  <c r="L27" i="6" s="1"/>
  <c r="K39" i="6"/>
  <c r="J39" i="6"/>
  <c r="L39" i="6" s="1"/>
  <c r="K43" i="6"/>
  <c r="J43" i="6"/>
  <c r="L43" i="6" s="1"/>
  <c r="K29" i="6"/>
  <c r="J29" i="6"/>
  <c r="K40" i="6"/>
  <c r="J40" i="6"/>
  <c r="L40" i="6" s="1"/>
  <c r="K22" i="6"/>
  <c r="J22" i="6"/>
  <c r="L22" i="6" s="1"/>
  <c r="K33" i="6"/>
  <c r="J33" i="6"/>
  <c r="L33" i="6" s="1"/>
  <c r="K26" i="6"/>
  <c r="J26" i="6"/>
  <c r="L26" i="6" s="1"/>
  <c r="K31" i="6"/>
  <c r="J31" i="6"/>
  <c r="L31" i="6" s="1"/>
  <c r="K34" i="6"/>
  <c r="J34" i="6"/>
  <c r="L34" i="6" s="1"/>
  <c r="K42" i="6"/>
  <c r="J42" i="6"/>
  <c r="L42" i="6" s="1"/>
  <c r="M18" i="7"/>
  <c r="K24" i="7"/>
  <c r="L29" i="6" l="1"/>
  <c r="L136" i="6" s="1"/>
  <c r="L137" i="6" s="1"/>
  <c r="L138" i="6" s="1"/>
  <c r="J136" i="6"/>
  <c r="J137" i="6" s="1"/>
  <c r="J138" i="6" s="1"/>
  <c r="L20" i="6"/>
  <c r="L135" i="6" s="1"/>
  <c r="J135" i="6"/>
  <c r="F27" i="5"/>
  <c r="F25" i="5"/>
  <c r="M24" i="7"/>
  <c r="L139" i="6" l="1"/>
  <c r="J139" i="6"/>
  <c r="F24" i="5" s="1"/>
  <c r="H25" i="76"/>
  <c r="H25" i="5"/>
  <c r="F26" i="76" l="1"/>
  <c r="F26" i="5"/>
  <c r="F32" i="5" s="1"/>
  <c r="G14" i="5"/>
  <c r="I129" i="6"/>
  <c r="J129" i="6" s="1"/>
  <c r="L129" i="6" s="1"/>
  <c r="H129" i="6"/>
  <c r="F129" i="6"/>
  <c r="I128" i="6"/>
  <c r="K128" i="6" s="1"/>
  <c r="H128" i="6"/>
  <c r="F128" i="6"/>
  <c r="F32" i="76" l="1"/>
  <c r="F35" i="76" s="1"/>
  <c r="F36" i="76"/>
  <c r="F37" i="76"/>
  <c r="H23" i="76"/>
  <c r="H14" i="76"/>
  <c r="G18" i="76"/>
  <c r="H18" i="76" s="1"/>
  <c r="F36" i="5"/>
  <c r="F35" i="5"/>
  <c r="F34" i="5"/>
  <c r="F37" i="5"/>
  <c r="H14" i="5"/>
  <c r="G23" i="5"/>
  <c r="G18" i="5"/>
  <c r="H18" i="5" s="1"/>
  <c r="K129" i="6"/>
  <c r="J128" i="6"/>
  <c r="L128" i="6" s="1"/>
  <c r="F34" i="76" l="1"/>
  <c r="H23" i="5"/>
  <c r="I134" i="6"/>
  <c r="K134" i="6" s="1"/>
  <c r="H134" i="6"/>
  <c r="F134" i="6"/>
  <c r="I125" i="6"/>
  <c r="J125" i="6" s="1"/>
  <c r="L125" i="6" s="1"/>
  <c r="H125" i="6"/>
  <c r="F125" i="6"/>
  <c r="I106" i="6"/>
  <c r="K106" i="6" s="1"/>
  <c r="H106" i="6"/>
  <c r="F106" i="6"/>
  <c r="I101" i="6"/>
  <c r="K101" i="6" s="1"/>
  <c r="H101" i="6"/>
  <c r="F101" i="6"/>
  <c r="I100" i="6"/>
  <c r="H100" i="6"/>
  <c r="F100" i="6"/>
  <c r="I99" i="6"/>
  <c r="J99" i="6" s="1"/>
  <c r="L99" i="6" s="1"/>
  <c r="H99" i="6"/>
  <c r="F99" i="6"/>
  <c r="I98" i="6"/>
  <c r="H98" i="6"/>
  <c r="F98" i="6"/>
  <c r="I97" i="6"/>
  <c r="K97" i="6" s="1"/>
  <c r="H97" i="6"/>
  <c r="F97" i="6"/>
  <c r="I96" i="6"/>
  <c r="K96" i="6" s="1"/>
  <c r="H96" i="6"/>
  <c r="F96" i="6"/>
  <c r="I95" i="6"/>
  <c r="J95" i="6" s="1"/>
  <c r="L95" i="6" s="1"/>
  <c r="H95" i="6"/>
  <c r="F95" i="6"/>
  <c r="I94" i="6"/>
  <c r="K94" i="6" s="1"/>
  <c r="H94" i="6"/>
  <c r="F94" i="6"/>
  <c r="I93" i="6"/>
  <c r="K93" i="6" s="1"/>
  <c r="H93" i="6"/>
  <c r="F93" i="6"/>
  <c r="I92" i="6"/>
  <c r="K92" i="6" s="1"/>
  <c r="H92" i="6"/>
  <c r="F92" i="6"/>
  <c r="I91" i="6"/>
  <c r="J91" i="6" s="1"/>
  <c r="L91" i="6" s="1"/>
  <c r="H91" i="6"/>
  <c r="F91" i="6"/>
  <c r="I90" i="6"/>
  <c r="K90" i="6" s="1"/>
  <c r="H90" i="6"/>
  <c r="F90" i="6"/>
  <c r="I89" i="6"/>
  <c r="H89" i="6"/>
  <c r="F89" i="6"/>
  <c r="I88" i="6"/>
  <c r="J88" i="6" s="1"/>
  <c r="H88" i="6"/>
  <c r="F88" i="6"/>
  <c r="I87" i="6"/>
  <c r="J87" i="6" s="1"/>
  <c r="L87" i="6" s="1"/>
  <c r="H87" i="6"/>
  <c r="F87" i="6"/>
  <c r="I86" i="6"/>
  <c r="K86" i="6" s="1"/>
  <c r="H86" i="6"/>
  <c r="F86" i="6"/>
  <c r="I85" i="6"/>
  <c r="K85" i="6" s="1"/>
  <c r="H85" i="6"/>
  <c r="F85" i="6"/>
  <c r="I84" i="6"/>
  <c r="K84" i="6" s="1"/>
  <c r="H84" i="6"/>
  <c r="F84" i="6"/>
  <c r="I83" i="6"/>
  <c r="K83" i="6" s="1"/>
  <c r="H83" i="6"/>
  <c r="F83" i="6"/>
  <c r="I82" i="6"/>
  <c r="K82" i="6" s="1"/>
  <c r="H82" i="6"/>
  <c r="F82" i="6"/>
  <c r="H81" i="6"/>
  <c r="F81" i="6"/>
  <c r="I80" i="6"/>
  <c r="K80" i="6" s="1"/>
  <c r="H80" i="6"/>
  <c r="F80" i="6"/>
  <c r="I79" i="6"/>
  <c r="H79" i="6"/>
  <c r="F79" i="6"/>
  <c r="I78" i="6"/>
  <c r="J78" i="6" s="1"/>
  <c r="L78" i="6" s="1"/>
  <c r="H78" i="6"/>
  <c r="F78" i="6"/>
  <c r="I77" i="6"/>
  <c r="H77" i="6"/>
  <c r="F77" i="6"/>
  <c r="I76" i="6"/>
  <c r="K76" i="6" s="1"/>
  <c r="H76" i="6"/>
  <c r="F76" i="6"/>
  <c r="I75" i="6"/>
  <c r="K75" i="6" s="1"/>
  <c r="H75" i="6"/>
  <c r="F75" i="6"/>
  <c r="I74" i="6"/>
  <c r="K74" i="6" s="1"/>
  <c r="H74" i="6"/>
  <c r="F74" i="6"/>
  <c r="I73" i="6"/>
  <c r="J73" i="6" s="1"/>
  <c r="L73" i="6" s="1"/>
  <c r="H73" i="6"/>
  <c r="F73" i="6"/>
  <c r="I72" i="6"/>
  <c r="K72" i="6" s="1"/>
  <c r="H72" i="6"/>
  <c r="F72" i="6"/>
  <c r="I71" i="6"/>
  <c r="K71" i="6" s="1"/>
  <c r="H71" i="6"/>
  <c r="F71" i="6"/>
  <c r="I70" i="6"/>
  <c r="K70" i="6" s="1"/>
  <c r="H70" i="6"/>
  <c r="F70" i="6"/>
  <c r="I69" i="6"/>
  <c r="K69" i="6" s="1"/>
  <c r="H69" i="6"/>
  <c r="F69" i="6"/>
  <c r="I54" i="6"/>
  <c r="K54" i="6" s="1"/>
  <c r="H54" i="6"/>
  <c r="F54" i="6"/>
  <c r="I53" i="6"/>
  <c r="H53" i="6"/>
  <c r="F53" i="6"/>
  <c r="I52" i="6"/>
  <c r="K52" i="6" s="1"/>
  <c r="H52" i="6"/>
  <c r="F52" i="6"/>
  <c r="I51" i="6"/>
  <c r="J51" i="6" s="1"/>
  <c r="L51" i="6" s="1"/>
  <c r="H51" i="6"/>
  <c r="F51" i="6"/>
  <c r="I50" i="6"/>
  <c r="K50" i="6" s="1"/>
  <c r="H50" i="6"/>
  <c r="F50" i="6"/>
  <c r="I49" i="6"/>
  <c r="H49" i="6"/>
  <c r="F49" i="6"/>
  <c r="I48" i="6"/>
  <c r="K48" i="6" s="1"/>
  <c r="H48" i="6"/>
  <c r="F141" i="6" l="1"/>
  <c r="H140" i="6"/>
  <c r="H141" i="6"/>
  <c r="F140" i="6"/>
  <c r="J70" i="6"/>
  <c r="L70" i="6" s="1"/>
  <c r="J84" i="6"/>
  <c r="L84" i="6" s="1"/>
  <c r="J96" i="6"/>
  <c r="L96" i="6" s="1"/>
  <c r="J76" i="6"/>
  <c r="L76" i="6" s="1"/>
  <c r="J86" i="6"/>
  <c r="L86" i="6" s="1"/>
  <c r="J134" i="6"/>
  <c r="L134" i="6" s="1"/>
  <c r="J72" i="6"/>
  <c r="L72" i="6" s="1"/>
  <c r="J97" i="6"/>
  <c r="L97" i="6" s="1"/>
  <c r="J82" i="6"/>
  <c r="L82" i="6" s="1"/>
  <c r="K125" i="6"/>
  <c r="K73" i="6"/>
  <c r="K51" i="6"/>
  <c r="K91" i="6"/>
  <c r="K87" i="6"/>
  <c r="J75" i="6"/>
  <c r="L75" i="6" s="1"/>
  <c r="J85" i="6"/>
  <c r="L85" i="6" s="1"/>
  <c r="J98" i="6"/>
  <c r="L98" i="6" s="1"/>
  <c r="K98" i="6"/>
  <c r="K81" i="6"/>
  <c r="L81" i="6"/>
  <c r="J89" i="6"/>
  <c r="K89" i="6"/>
  <c r="J69" i="6"/>
  <c r="L69" i="6" s="1"/>
  <c r="K78" i="6"/>
  <c r="K88" i="6"/>
  <c r="J83" i="6"/>
  <c r="L83" i="6" s="1"/>
  <c r="K99" i="6"/>
  <c r="J74" i="6"/>
  <c r="L74" i="6" s="1"/>
  <c r="J54" i="6"/>
  <c r="L54" i="6" s="1"/>
  <c r="J71" i="6"/>
  <c r="L71" i="6" s="1"/>
  <c r="J93" i="6"/>
  <c r="L93" i="6" s="1"/>
  <c r="J94" i="6"/>
  <c r="L94" i="6" s="1"/>
  <c r="J92" i="6"/>
  <c r="L92" i="6" s="1"/>
  <c r="J101" i="6"/>
  <c r="L101" i="6" s="1"/>
  <c r="J90" i="6"/>
  <c r="L90" i="6" s="1"/>
  <c r="J106" i="6"/>
  <c r="L106" i="6" s="1"/>
  <c r="K95" i="6"/>
  <c r="J52" i="6"/>
  <c r="L52" i="6" s="1"/>
  <c r="J80" i="6"/>
  <c r="L80" i="6" s="1"/>
  <c r="J50" i="6"/>
  <c r="L50" i="6" s="1"/>
  <c r="J48" i="6"/>
  <c r="L88" i="6"/>
  <c r="J49" i="6"/>
  <c r="K49" i="6"/>
  <c r="J77" i="6"/>
  <c r="K77" i="6"/>
  <c r="J79" i="6"/>
  <c r="K79" i="6"/>
  <c r="J100" i="6"/>
  <c r="K100" i="6"/>
  <c r="J53" i="6"/>
  <c r="K53" i="6"/>
  <c r="J141" i="6" l="1"/>
  <c r="J140" i="6"/>
  <c r="F142" i="6"/>
  <c r="L89" i="6"/>
  <c r="L48" i="6"/>
  <c r="H212" i="7"/>
  <c r="H213" i="7" s="1"/>
  <c r="L100" i="6"/>
  <c r="L79" i="6"/>
  <c r="L49" i="6"/>
  <c r="L53" i="6"/>
  <c r="L77" i="6"/>
  <c r="L141" i="6" l="1"/>
  <c r="L140" i="6"/>
  <c r="H142" i="6"/>
  <c r="G27" i="5" s="1"/>
  <c r="N212" i="7"/>
  <c r="N213" i="7" s="1"/>
  <c r="G28" i="5" l="1"/>
  <c r="G31" i="5" s="1"/>
  <c r="J142" i="6"/>
  <c r="G24" i="5" s="1"/>
  <c r="L142" i="6"/>
  <c r="H27" i="5"/>
  <c r="L212" i="7"/>
  <c r="L213" i="7" s="1"/>
  <c r="H24" i="76" l="1"/>
  <c r="G26" i="76"/>
  <c r="G28" i="76"/>
  <c r="H27" i="76"/>
  <c r="G26" i="5"/>
  <c r="H26" i="5" s="1"/>
  <c r="H36" i="5" s="1"/>
  <c r="H24" i="5"/>
  <c r="H28" i="5"/>
  <c r="G37" i="76" l="1"/>
  <c r="G36" i="76"/>
  <c r="H26" i="76"/>
  <c r="H37" i="76" s="1"/>
  <c r="H28" i="76"/>
  <c r="G31" i="76"/>
  <c r="G36" i="5"/>
  <c r="H31" i="5"/>
  <c r="H32" i="5" s="1"/>
  <c r="H35" i="5" s="1"/>
  <c r="G32" i="5"/>
  <c r="H36" i="76" l="1"/>
  <c r="H31" i="76"/>
  <c r="H32" i="76" s="1"/>
  <c r="H35" i="76" s="1"/>
  <c r="G32" i="76"/>
  <c r="G34" i="5"/>
  <c r="H34" i="5" s="1"/>
  <c r="G35" i="5"/>
  <c r="G34" i="76" l="1"/>
  <c r="H34" i="76" s="1"/>
  <c r="G35" i="76"/>
  <c r="G37" i="5"/>
  <c r="H37" i="5" l="1"/>
</calcChain>
</file>

<file path=xl/sharedStrings.xml><?xml version="1.0" encoding="utf-8"?>
<sst xmlns="http://schemas.openxmlformats.org/spreadsheetml/2006/main" count="2754" uniqueCount="240">
  <si>
    <t>CONTRACTOR PAYMENT CERTIFICATION</t>
  </si>
  <si>
    <t>CERTIFICATION OF THE CONTRACTOR OR HIS DULY AUTHORIZED REPRESENTATIVE</t>
  </si>
  <si>
    <t>CONSTRUCTION</t>
  </si>
  <si>
    <t>TOTAL</t>
  </si>
  <si>
    <t>CERTIFIED AND APPROVED AS PER TERMS OF CONTRACT</t>
  </si>
  <si>
    <t>To the best of my knowledge and belief, I certify that all items, units, quantities, and prices of work shown on this Payment Request are correct;  that all work has been performed and materials supplied in full accordance with the terms and conditions of the construction contract on this project;   that the following is a true and correct statement of the contract amount up to and including the last day of the period covered by this estimate and that no part of the "Total Amount Payable This Contract Payment Request" has been received:</t>
  </si>
  <si>
    <t xml:space="preserve">                                                                     </t>
  </si>
  <si>
    <t>Form CP-0191</t>
  </si>
  <si>
    <t>Project Name:</t>
  </si>
  <si>
    <t>Contract No.:</t>
  </si>
  <si>
    <t>Project No.:</t>
  </si>
  <si>
    <t>Design Consultant's Signature</t>
  </si>
  <si>
    <t>Inspector of Record's Signature</t>
  </si>
  <si>
    <t>College:</t>
  </si>
  <si>
    <t>Performance Dates:</t>
  </si>
  <si>
    <t>Payment Req. No.:</t>
  </si>
  <si>
    <t>Contractor:</t>
  </si>
  <si>
    <t>Address:</t>
  </si>
  <si>
    <t>00610</t>
  </si>
  <si>
    <t>26</t>
  </si>
  <si>
    <t>Electrical</t>
  </si>
  <si>
    <t>27</t>
  </si>
  <si>
    <t>Insurance</t>
  </si>
  <si>
    <t>28</t>
  </si>
  <si>
    <t>01</t>
  </si>
  <si>
    <t>General Requirements</t>
  </si>
  <si>
    <t>02</t>
  </si>
  <si>
    <t>03</t>
  </si>
  <si>
    <t>Concrete</t>
  </si>
  <si>
    <t>31</t>
  </si>
  <si>
    <t>Earthwork</t>
  </si>
  <si>
    <t>04</t>
  </si>
  <si>
    <t>Masonry</t>
  </si>
  <si>
    <t>32</t>
  </si>
  <si>
    <t>Exterior Improvements</t>
  </si>
  <si>
    <t>05</t>
  </si>
  <si>
    <t>Metals</t>
  </si>
  <si>
    <t>33</t>
  </si>
  <si>
    <t>06</t>
  </si>
  <si>
    <t>34</t>
  </si>
  <si>
    <t>Transportation</t>
  </si>
  <si>
    <t>07</t>
  </si>
  <si>
    <t>Thermal and Moisture Protection</t>
  </si>
  <si>
    <t>35</t>
  </si>
  <si>
    <t>08</t>
  </si>
  <si>
    <t>09</t>
  </si>
  <si>
    <t>Finishes</t>
  </si>
  <si>
    <t>10</t>
  </si>
  <si>
    <t>11</t>
  </si>
  <si>
    <t>Equipment</t>
  </si>
  <si>
    <t>12</t>
  </si>
  <si>
    <t>Furnishings</t>
  </si>
  <si>
    <t>40</t>
  </si>
  <si>
    <t>Process Integration</t>
  </si>
  <si>
    <t>13</t>
  </si>
  <si>
    <t>Special Construction</t>
  </si>
  <si>
    <t>41</t>
  </si>
  <si>
    <t>14</t>
  </si>
  <si>
    <t>42</t>
  </si>
  <si>
    <t>15</t>
  </si>
  <si>
    <t>43</t>
  </si>
  <si>
    <t>16</t>
  </si>
  <si>
    <t>44</t>
  </si>
  <si>
    <t>45</t>
  </si>
  <si>
    <t>46</t>
  </si>
  <si>
    <t>48</t>
  </si>
  <si>
    <t>Electrical Power Generation</t>
  </si>
  <si>
    <t>21</t>
  </si>
  <si>
    <t>22</t>
  </si>
  <si>
    <t>Plumbing</t>
  </si>
  <si>
    <t>23</t>
  </si>
  <si>
    <t>25</t>
  </si>
  <si>
    <t>N/A</t>
  </si>
  <si>
    <t>Division</t>
  </si>
  <si>
    <t>Detailed Item of Work</t>
  </si>
  <si>
    <t>Total Value of Division</t>
  </si>
  <si>
    <t>Work Completed</t>
  </si>
  <si>
    <t>Balance of Work to Complete</t>
  </si>
  <si>
    <t>From Previous</t>
  </si>
  <si>
    <t>Earned This Period</t>
  </si>
  <si>
    <t>Earned To Date</t>
  </si>
  <si>
    <t>%</t>
  </si>
  <si>
    <t>Amount</t>
  </si>
  <si>
    <t>Wood, Plastic and Composites</t>
  </si>
  <si>
    <t>Specialties</t>
  </si>
  <si>
    <t>Utilities</t>
  </si>
  <si>
    <t>CHANGE ORDER (CO) DATA SUPPORTING CONTRACT PAYMENT REQUEST</t>
  </si>
  <si>
    <t>(a) Total Earned to date (from Original Contract value)</t>
  </si>
  <si>
    <t>Not Used</t>
  </si>
  <si>
    <t xml:space="preserve"> Pre-Const. / Design Division Total:</t>
  </si>
  <si>
    <t xml:space="preserve"> Pre-Const. / Design Division Subtotal:</t>
  </si>
  <si>
    <t>Construction Division Total:</t>
  </si>
  <si>
    <t>Construction Division Subtotal:</t>
  </si>
  <si>
    <t>Page 1 of 1</t>
  </si>
  <si>
    <t>Please print name and title</t>
  </si>
  <si>
    <t>Date</t>
  </si>
  <si>
    <t>Please print Design Consultant's Name &amp; Company</t>
  </si>
  <si>
    <t>Please print Inspector of Record's Name</t>
  </si>
  <si>
    <t>Invoice Date</t>
  </si>
  <si>
    <t xml:space="preserve"> </t>
  </si>
  <si>
    <t>Additive</t>
  </si>
  <si>
    <t>Deductive</t>
  </si>
  <si>
    <t>Fire Suppression</t>
  </si>
  <si>
    <t>Integrated Automation</t>
  </si>
  <si>
    <t>Asbestos  Abatement</t>
  </si>
  <si>
    <t>02A</t>
  </si>
  <si>
    <t>Payment &amp; Performance Bond</t>
  </si>
  <si>
    <t>To the best of my knowledge and belief, I certify under penalty of perjury that this progress payment does not exceed the value (less % retained from 'e') of the work completed since the previous progress payment, if any, plus the value (less % retained from 'e') of acceptable, prefabricated materials delivered to the job for incorporation into work, but not installed, if any. I further certify that this progress payment covers full payment for work completed since the previous progress payment, and that any payment for prefabricated materials stored on the site does not exceed the value (less % retained from 'e') of the materials.</t>
  </si>
  <si>
    <t>Site Construction / Existing Conditions</t>
  </si>
  <si>
    <t>Doors &amp; Windows / Openings</t>
  </si>
  <si>
    <t>Conveying Systems / Conveying Equipment</t>
  </si>
  <si>
    <t>(Refer to Division 23)</t>
  </si>
  <si>
    <t>Heating, Ventilating &amp; A/C (HVAC)</t>
  </si>
  <si>
    <t>(Refer to Division 26)</t>
  </si>
  <si>
    <t>Communication</t>
  </si>
  <si>
    <t>Electronic Safety &amp; Security</t>
  </si>
  <si>
    <t>Waterway and Marine Construction</t>
  </si>
  <si>
    <t>Material Processing &amp; Handling Equipment</t>
  </si>
  <si>
    <t>Process Heating, Cooling &amp; Drying Equipment</t>
  </si>
  <si>
    <t>Process Gas and Liquid Handling, Purification and Storage Equipment</t>
  </si>
  <si>
    <t>Pollution and Waste Control Equipment</t>
  </si>
  <si>
    <t>Industry-Specific Manufacturing Equipment</t>
  </si>
  <si>
    <t>Water and Wastewater Equipment</t>
  </si>
  <si>
    <t>THIS FORM IS TO BE USED FOR ALL METHODS OF EXECUTION</t>
  </si>
  <si>
    <t>Contractor's Name</t>
  </si>
  <si>
    <t>50% Design Development Phase</t>
  </si>
  <si>
    <t>100% Design Development Phase</t>
  </si>
  <si>
    <t>50% Construction Document Phase</t>
  </si>
  <si>
    <t>100% Construction Document Phase</t>
  </si>
  <si>
    <t>DSA Final Certification Received</t>
  </si>
  <si>
    <t>Allowance</t>
  </si>
  <si>
    <t>Collaboration Fee</t>
  </si>
  <si>
    <t>Asphalt Paving</t>
  </si>
  <si>
    <t>Misc Site Work (Fencing, Landscaping, Utility)</t>
  </si>
  <si>
    <t>D1</t>
  </si>
  <si>
    <t>D2</t>
  </si>
  <si>
    <t>D3</t>
  </si>
  <si>
    <t>D4</t>
  </si>
  <si>
    <t>D5</t>
  </si>
  <si>
    <t>D6</t>
  </si>
  <si>
    <t>D7</t>
  </si>
  <si>
    <t>D8</t>
  </si>
  <si>
    <t>D9</t>
  </si>
  <si>
    <t>D10</t>
  </si>
  <si>
    <t>C1</t>
  </si>
  <si>
    <t>C2</t>
  </si>
  <si>
    <t>C3</t>
  </si>
  <si>
    <t>C4</t>
  </si>
  <si>
    <t>D11</t>
  </si>
  <si>
    <t>D12</t>
  </si>
  <si>
    <t>D13</t>
  </si>
  <si>
    <t>C5</t>
  </si>
  <si>
    <t>(c) Total Earned (sum of 'a' and 'b')</t>
  </si>
  <si>
    <t>(d) Total Earned This Period</t>
  </si>
  <si>
    <t>COLLABORATION PHASE</t>
  </si>
  <si>
    <t>CONSTRUCTION PHASE</t>
  </si>
  <si>
    <t>ITEMS OF WORK</t>
  </si>
  <si>
    <t>Collaboration / Pres-Const. / Design Division Total:</t>
  </si>
  <si>
    <t>Collaboration Division Total:</t>
  </si>
  <si>
    <t>Totals</t>
  </si>
  <si>
    <t>Total Authorized</t>
  </si>
  <si>
    <t>(e) Amount to be Retained or Amount Approved by District</t>
  </si>
  <si>
    <t>(g)  Total Amount Retained or Amount Approved by District</t>
  </si>
  <si>
    <t>(h)  Total Payment Allowed to Date ('c' minus 'g')</t>
  </si>
  <si>
    <t>(i)  Less Previous Payment (item 'h' from prior claim)</t>
  </si>
  <si>
    <r>
      <t xml:space="preserve">(f) Amount Previously Retained ('g' from previous invoice)
</t>
    </r>
    <r>
      <rPr>
        <b/>
        <i/>
        <sz val="10"/>
        <color indexed="60"/>
        <rFont val="Arial"/>
        <family val="2"/>
      </rPr>
      <t>If Final Issuance of Retention enter zero</t>
    </r>
  </si>
  <si>
    <t>5. Executed BOT Change Order Value</t>
  </si>
  <si>
    <t>2. Allowances and Contingencies (Contract Award Value)</t>
  </si>
  <si>
    <t>Change Order / Allowance No.</t>
  </si>
  <si>
    <t>DCCC</t>
  </si>
  <si>
    <t>DCPC</t>
  </si>
  <si>
    <t>Funding Type</t>
  </si>
  <si>
    <t>Funding Description</t>
  </si>
  <si>
    <t>City:</t>
  </si>
  <si>
    <t xml:space="preserve">PRE-CONSTRUCTION / DESIGN PHASE </t>
  </si>
  <si>
    <t>List All Approved Change Orders, Allowance Charges, Contingency Disbursements</t>
  </si>
  <si>
    <t>Pre-Const. / Design Additive Change Totals:</t>
  </si>
  <si>
    <t>Pre-Const. / Design Deductive Change Totals:</t>
  </si>
  <si>
    <t>Pre-Const. / Design Change Subtotals:</t>
  </si>
  <si>
    <t xml:space="preserve">CONSTRUCTION PHASE </t>
  </si>
  <si>
    <t>Page 1 of 4</t>
  </si>
  <si>
    <t>Page 2 of 4</t>
  </si>
  <si>
    <t>Page 3 of 4</t>
  </si>
  <si>
    <t>Page 4 of 4</t>
  </si>
  <si>
    <t>Construction Additive Change Totals:</t>
  </si>
  <si>
    <t>Construction Deductive Change Totals:</t>
  </si>
  <si>
    <t>Construction Change Subtotals:</t>
  </si>
  <si>
    <t>Contract Changes Total:</t>
  </si>
  <si>
    <t>3. Total Contract Award Value (sum of '1' and '2')</t>
  </si>
  <si>
    <t>4. Authorized Allowances and Contingencies Value</t>
  </si>
  <si>
    <t>1. Base Contract Award Value</t>
  </si>
  <si>
    <t>(b) Total Earned to date on Executed Change Orders, Allowances and Disbursements</t>
  </si>
  <si>
    <t>7. Amount remaining in Contract / Retention / Escrow ('6' minus 'h')</t>
  </si>
  <si>
    <t>8. Contract Value Remaining to be Invoiced ('6' minus 'c')</t>
  </si>
  <si>
    <t xml:space="preserve">9. Percentage Complete </t>
  </si>
  <si>
    <r>
      <t xml:space="preserve">6. Current </t>
    </r>
    <r>
      <rPr>
        <b/>
        <sz val="10"/>
        <rFont val="Arial"/>
        <family val="2"/>
      </rPr>
      <t>Authorized</t>
    </r>
    <r>
      <rPr>
        <sz val="10"/>
        <rFont val="Arial"/>
        <family val="2"/>
      </rPr>
      <t xml:space="preserve"> Value (sum of '1', '4' and '5')</t>
    </r>
  </si>
  <si>
    <t>Original Contract Award Value</t>
  </si>
  <si>
    <t>Revised Contract Value</t>
  </si>
  <si>
    <t>Pre-Construction / Design Change Totals:</t>
  </si>
  <si>
    <t>Construction Change Totals:</t>
  </si>
  <si>
    <r>
      <t>CHANGES SUMMARY</t>
    </r>
    <r>
      <rPr>
        <b/>
        <sz val="8"/>
        <color rgb="FF0070C0"/>
        <rFont val="Arial"/>
        <family val="2"/>
      </rPr>
      <t xml:space="preserve"> </t>
    </r>
    <r>
      <rPr>
        <b/>
        <sz val="10"/>
        <color rgb="FF0070C0"/>
        <rFont val="Arial"/>
        <family val="2"/>
      </rPr>
      <t xml:space="preserve">
</t>
    </r>
    <r>
      <rPr>
        <b/>
        <sz val="8"/>
        <color rgb="FF0070C0"/>
        <rFont val="Arial"/>
        <family val="2"/>
      </rPr>
      <t>(ALLOWANCES, DISBURSEMENTS AND CHANGE ORDERS) (FOR CPT &amp; PMO USE ONLY):</t>
    </r>
  </si>
  <si>
    <t>Credits For Unused Contract Value</t>
  </si>
  <si>
    <t>COLLABORATION / DESIGN / PRE-CONSTRUCTION</t>
  </si>
  <si>
    <t>DESIGN / PRE-CONSTRUCTION PHASE</t>
  </si>
  <si>
    <t>REFER TO  EACH INDIVIDUAL PROJECT FOR AUTHORIZATION SIGNATURE</t>
  </si>
  <si>
    <t>100% Schematic Design Phase and Validation Phase</t>
  </si>
  <si>
    <t>Refer to Individual Projects</t>
  </si>
  <si>
    <t>Contractor/Design Build Contractor Signature</t>
  </si>
  <si>
    <t>BOT Authorized CO</t>
  </si>
  <si>
    <t>Enter Percentage (%) to be Retained:</t>
  </si>
  <si>
    <t>Contract Type:</t>
  </si>
  <si>
    <t>State:</t>
  </si>
  <si>
    <t>Invoice Date:</t>
  </si>
  <si>
    <t>Zip Code:</t>
  </si>
  <si>
    <t>To:</t>
  </si>
  <si>
    <t>Work Completed 
Earned To Date</t>
  </si>
  <si>
    <t>Overhead &amp; Profit (%) @</t>
  </si>
  <si>
    <t>Payment Request No.:</t>
  </si>
  <si>
    <t>Change Order Request Number &amp; Description</t>
  </si>
  <si>
    <t>D14</t>
  </si>
  <si>
    <t>C6</t>
  </si>
  <si>
    <t>C7</t>
  </si>
  <si>
    <t>C8</t>
  </si>
  <si>
    <t>D15</t>
  </si>
  <si>
    <t>D16</t>
  </si>
  <si>
    <t>D17</t>
  </si>
  <si>
    <t>D18</t>
  </si>
  <si>
    <t xml:space="preserve">Page 2 of 3  </t>
  </si>
  <si>
    <t>Page 1 of 3</t>
  </si>
  <si>
    <t xml:space="preserve">Page 3 of 3   </t>
  </si>
  <si>
    <t>DETAILED ITEMS OF WORK SHEET 2 OF 3</t>
  </si>
  <si>
    <t>DETAILED ITEMS OF WORK SHEET 1 OF 3</t>
  </si>
  <si>
    <t>DETAILED ITEMS OF WORK SHEET 3 OF 3</t>
  </si>
  <si>
    <t>Design Plan Check, Permits, &amp; DSA</t>
  </si>
  <si>
    <t>Design through Agency Approval Phase-Alternate</t>
  </si>
  <si>
    <r>
      <t xml:space="preserve">Payment &amp; Performance Bond &amp; Other Items
</t>
    </r>
    <r>
      <rPr>
        <i/>
        <sz val="10"/>
        <rFont val="Arial"/>
        <family val="2"/>
      </rPr>
      <t xml:space="preserve">(Overhead &amp; Profit </t>
    </r>
    <r>
      <rPr>
        <i/>
        <u/>
        <sz val="10"/>
        <rFont val="Arial"/>
        <family val="2"/>
      </rPr>
      <t>not</t>
    </r>
    <r>
      <rPr>
        <i/>
        <sz val="10"/>
        <rFont val="Arial"/>
        <family val="2"/>
      </rPr>
      <t xml:space="preserve"> applicable)</t>
    </r>
  </si>
  <si>
    <t>(j)  Total Amount Payable This Contract Payment Request* ('h' minus 'i')</t>
  </si>
  <si>
    <t>*Invoice payment process shall be initiated upon receipt of a fully compliant invoice from the Contractor containing all necessary information and supporting documentation.</t>
  </si>
  <si>
    <t>Contractor / Design Build Contractor's Signature</t>
  </si>
  <si>
    <t>Revised 06/22/2022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</si>
</sst>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_);[Red]\(&quot;$&quot;#,##0.00\)"/>
    <numFmt numFmtId="43" formatCode="_(* #,##0.00_);_(* \(#,##0.00\);_(* &quot;-&quot;??_);_(@_)"/>
    <numFmt numFmtId="164" formatCode="_-&quot;$&quot;* #,##0.00_-;\-&quot;$&quot;* #,##0.00_-;_-&quot;$&quot;* &quot;-&quot;??_-;_-@_-"/>
    <numFmt numFmtId="165" formatCode="[$-409]d\-mmm\-yy;@"/>
    <numFmt numFmtId="166" formatCode="&quot;$&quot;#,##0.00"/>
    <numFmt numFmtId="167" formatCode="0.0"/>
  </numFmts>
  <fonts count="36" x14ac:knownFonts="1">
    <font>
      <sz val="10"/>
      <name val="Verdana"/>
    </font>
    <font>
      <sz val="8"/>
      <name val="Verdana"/>
      <family val="2"/>
    </font>
    <font>
      <sz val="9"/>
      <name val="Arial"/>
      <family val="2"/>
    </font>
    <font>
      <b/>
      <sz val="10"/>
      <name val="Arial"/>
      <family val="2"/>
    </font>
    <font>
      <b/>
      <sz val="9"/>
      <name val="Arial"/>
      <family val="2"/>
    </font>
    <font>
      <sz val="10"/>
      <name val="Arial Narrow"/>
      <family val="2"/>
    </font>
    <font>
      <b/>
      <sz val="8"/>
      <name val="Arial"/>
      <family val="2"/>
    </font>
    <font>
      <sz val="8"/>
      <name val="Arial"/>
      <family val="2"/>
    </font>
    <font>
      <sz val="10"/>
      <name val="Verdana"/>
      <family val="2"/>
    </font>
    <font>
      <sz val="9"/>
      <name val="Verdana"/>
      <family val="2"/>
    </font>
    <font>
      <b/>
      <sz val="10"/>
      <color indexed="12"/>
      <name val="Verdana"/>
      <family val="2"/>
    </font>
    <font>
      <b/>
      <sz val="12"/>
      <color indexed="12"/>
      <name val="Verdana"/>
      <family val="2"/>
    </font>
    <font>
      <sz val="10"/>
      <name val="Arial"/>
      <family val="2"/>
    </font>
    <font>
      <b/>
      <sz val="10"/>
      <name val="Verdana"/>
      <family val="2"/>
    </font>
    <font>
      <sz val="8"/>
      <name val="Arial"/>
      <family val="2"/>
    </font>
    <font>
      <sz val="9"/>
      <name val="Verdana"/>
      <family val="2"/>
    </font>
    <font>
      <sz val="10"/>
      <name val="Verdana"/>
      <family val="2"/>
    </font>
    <font>
      <sz val="10"/>
      <name val="Arial Narrow"/>
      <family val="2"/>
    </font>
    <font>
      <b/>
      <sz val="10"/>
      <name val="Verdana"/>
      <family val="2"/>
    </font>
    <font>
      <b/>
      <sz val="8"/>
      <name val="Arial Narrow"/>
      <family val="2"/>
    </font>
    <font>
      <b/>
      <sz val="12"/>
      <name val="Arial"/>
      <family val="2"/>
    </font>
    <font>
      <b/>
      <i/>
      <sz val="10"/>
      <color indexed="60"/>
      <name val="Arial"/>
      <family val="2"/>
    </font>
    <font>
      <b/>
      <sz val="11"/>
      <name val="Arial"/>
      <family val="2"/>
    </font>
    <font>
      <b/>
      <sz val="10"/>
      <color theme="3"/>
      <name val="Arial"/>
      <family val="2"/>
    </font>
    <font>
      <sz val="10"/>
      <color theme="3"/>
      <name val="Arial"/>
      <family val="2"/>
    </font>
    <font>
      <sz val="10"/>
      <color rgb="FFC00000"/>
      <name val="Arial"/>
      <family val="2"/>
    </font>
    <font>
      <b/>
      <sz val="10"/>
      <color rgb="FF0070C0"/>
      <name val="Arial"/>
      <family val="2"/>
    </font>
    <font>
      <b/>
      <sz val="8"/>
      <color rgb="FF0070C0"/>
      <name val="Arial"/>
      <family val="2"/>
    </font>
    <font>
      <i/>
      <sz val="12"/>
      <color rgb="FFE74227"/>
      <name val="Verdana"/>
      <family val="2"/>
    </font>
    <font>
      <i/>
      <sz val="10"/>
      <name val="Arial"/>
      <family val="2"/>
    </font>
    <font>
      <b/>
      <sz val="10"/>
      <color theme="0"/>
      <name val="Arial"/>
      <family val="2"/>
    </font>
    <font>
      <b/>
      <sz val="10"/>
      <color rgb="FF0000FF"/>
      <name val="Verdana"/>
      <family val="2"/>
    </font>
    <font>
      <b/>
      <i/>
      <sz val="10"/>
      <color rgb="FF0000FF"/>
      <name val="Verdana"/>
      <family val="2"/>
    </font>
    <font>
      <sz val="10"/>
      <color rgb="FF0000FF"/>
      <name val="Verdana"/>
      <family val="2"/>
    </font>
    <font>
      <i/>
      <u/>
      <sz val="10"/>
      <name val="Arial"/>
      <family val="2"/>
    </font>
    <font>
      <i/>
      <sz val="9"/>
      <name val="Arial"/>
      <family val="2"/>
    </font>
  </fonts>
  <fills count="9">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3"/>
        <bgColor indexed="64"/>
      </patternFill>
    </fill>
    <fill>
      <patternFill patternType="solid">
        <fgColor theme="0" tint="-0.14999847407452621"/>
        <bgColor indexed="64"/>
      </patternFill>
    </fill>
    <fill>
      <patternFill patternType="solid">
        <fgColor theme="5"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xf numFmtId="164" fontId="8" fillId="0" borderId="0" applyFont="0" applyFill="0" applyBorder="0" applyAlignment="0" applyProtection="0"/>
    <xf numFmtId="9" fontId="8" fillId="0" borderId="0" applyFont="0" applyFill="0" applyBorder="0" applyAlignment="0" applyProtection="0"/>
  </cellStyleXfs>
  <cellXfs count="489">
    <xf numFmtId="0" fontId="0" fillId="0" borderId="0" xfId="0"/>
    <xf numFmtId="0" fontId="0" fillId="0" borderId="0" xfId="0" applyBorder="1"/>
    <xf numFmtId="0" fontId="5" fillId="0" borderId="0" xfId="0" applyFont="1" applyBorder="1"/>
    <xf numFmtId="0" fontId="4" fillId="0" borderId="0" xfId="0" applyFont="1" applyBorder="1"/>
    <xf numFmtId="0" fontId="6" fillId="0" borderId="0" xfId="0" applyFont="1" applyBorder="1"/>
    <xf numFmtId="0" fontId="7" fillId="0" borderId="0" xfId="0" applyFont="1" applyBorder="1"/>
    <xf numFmtId="0" fontId="1" fillId="0" borderId="0" xfId="0" applyFont="1" applyBorder="1"/>
    <xf numFmtId="0" fontId="3" fillId="0" borderId="0" xfId="0" applyFont="1" applyAlignment="1">
      <alignment horizontal="right"/>
    </xf>
    <xf numFmtId="0" fontId="3" fillId="0" borderId="1" xfId="0" applyFont="1" applyBorder="1" applyAlignment="1"/>
    <xf numFmtId="0" fontId="3" fillId="0" borderId="1" xfId="0" applyFont="1" applyBorder="1"/>
    <xf numFmtId="0" fontId="12" fillId="0" borderId="0" xfId="0" applyFont="1" applyBorder="1"/>
    <xf numFmtId="0" fontId="3" fillId="0" borderId="1" xfId="0" applyFont="1" applyBorder="1" applyAlignment="1">
      <alignment horizontal="center"/>
    </xf>
    <xf numFmtId="0" fontId="13" fillId="0" borderId="0" xfId="0" applyFont="1"/>
    <xf numFmtId="49" fontId="12" fillId="0" borderId="1" xfId="0" applyNumberFormat="1" applyFont="1" applyBorder="1" applyAlignment="1">
      <alignment horizontal="center"/>
    </xf>
    <xf numFmtId="0" fontId="12" fillId="0" borderId="0" xfId="0" applyFont="1"/>
    <xf numFmtId="0" fontId="14" fillId="0" borderId="0" xfId="0" applyFont="1"/>
    <xf numFmtId="0" fontId="14" fillId="0" borderId="0" xfId="0" applyFont="1" applyBorder="1" applyAlignment="1">
      <alignment wrapText="1"/>
    </xf>
    <xf numFmtId="0" fontId="3" fillId="0" borderId="2" xfId="0" applyFont="1" applyFill="1" applyBorder="1"/>
    <xf numFmtId="10" fontId="12" fillId="0" borderId="1" xfId="0" applyNumberFormat="1" applyFont="1" applyBorder="1"/>
    <xf numFmtId="0" fontId="8" fillId="0" borderId="0" xfId="0" applyFont="1"/>
    <xf numFmtId="10" fontId="12" fillId="0" borderId="1" xfId="0" applyNumberFormat="1" applyFont="1" applyBorder="1" applyAlignment="1">
      <alignment vertical="center"/>
    </xf>
    <xf numFmtId="0" fontId="3" fillId="0" borderId="0" xfId="0" applyFont="1" applyBorder="1" applyAlignment="1">
      <alignment wrapText="1"/>
    </xf>
    <xf numFmtId="49" fontId="12" fillId="0" borderId="2" xfId="0" applyNumberFormat="1" applyFont="1" applyBorder="1" applyAlignment="1">
      <alignment horizontal="center"/>
    </xf>
    <xf numFmtId="49" fontId="12" fillId="0" borderId="0" xfId="0" applyNumberFormat="1" applyFont="1" applyBorder="1" applyAlignment="1">
      <alignment horizontal="center"/>
    </xf>
    <xf numFmtId="0" fontId="12" fillId="0" borderId="0" xfId="0" applyFont="1" applyBorder="1" applyAlignment="1"/>
    <xf numFmtId="0" fontId="14" fillId="0" borderId="0" xfId="0" applyFont="1" applyAlignment="1">
      <alignment horizontal="center"/>
    </xf>
    <xf numFmtId="0" fontId="2" fillId="0" borderId="2" xfId="0" applyFont="1" applyBorder="1" applyAlignment="1">
      <alignment horizontal="center"/>
    </xf>
    <xf numFmtId="10" fontId="6" fillId="0" borderId="0" xfId="0" applyNumberFormat="1" applyFont="1" applyBorder="1"/>
    <xf numFmtId="0" fontId="15" fillId="0" borderId="3" xfId="0" applyFont="1" applyBorder="1" applyAlignment="1">
      <alignment horizontal="center"/>
    </xf>
    <xf numFmtId="0" fontId="15" fillId="0" borderId="2" xfId="0" applyFont="1" applyBorder="1" applyAlignment="1">
      <alignment horizontal="center"/>
    </xf>
    <xf numFmtId="0" fontId="6" fillId="0" borderId="0" xfId="0" applyFont="1" applyBorder="1" applyAlignment="1">
      <alignment wrapText="1"/>
    </xf>
    <xf numFmtId="0" fontId="16" fillId="0" borderId="0" xfId="0" applyFont="1"/>
    <xf numFmtId="40" fontId="12" fillId="0" borderId="1" xfId="0" applyNumberFormat="1" applyFont="1" applyBorder="1"/>
    <xf numFmtId="40" fontId="12" fillId="0" borderId="1" xfId="0" applyNumberFormat="1" applyFont="1" applyBorder="1" applyAlignment="1">
      <alignment vertical="center"/>
    </xf>
    <xf numFmtId="40" fontId="3" fillId="0" borderId="0" xfId="0" applyNumberFormat="1" applyFont="1" applyBorder="1" applyAlignment="1">
      <alignment wrapText="1"/>
    </xf>
    <xf numFmtId="0" fontId="9" fillId="0" borderId="0" xfId="0" applyFont="1" applyBorder="1" applyAlignment="1">
      <alignment horizontal="left"/>
    </xf>
    <xf numFmtId="0" fontId="9" fillId="0" borderId="2" xfId="0" applyFont="1" applyBorder="1" applyAlignment="1">
      <alignment horizontal="center"/>
    </xf>
    <xf numFmtId="166" fontId="12" fillId="0" borderId="8" xfId="0" applyNumberFormat="1" applyFont="1" applyFill="1" applyBorder="1" applyAlignment="1" applyProtection="1">
      <alignment horizontal="right" wrapText="1"/>
      <protection locked="0"/>
    </xf>
    <xf numFmtId="166" fontId="12" fillId="0" borderId="6" xfId="0" applyNumberFormat="1" applyFont="1" applyFill="1" applyBorder="1" applyAlignment="1">
      <alignment horizontal="right" wrapText="1"/>
    </xf>
    <xf numFmtId="0" fontId="12" fillId="0" borderId="10" xfId="0" applyFont="1" applyBorder="1" applyAlignment="1"/>
    <xf numFmtId="0" fontId="17" fillId="0" borderId="0" xfId="0" applyFont="1" applyBorder="1"/>
    <xf numFmtId="0" fontId="18" fillId="0" borderId="0" xfId="0" applyFont="1"/>
    <xf numFmtId="0" fontId="16" fillId="0" borderId="0" xfId="0" applyFont="1" applyBorder="1"/>
    <xf numFmtId="0" fontId="19" fillId="0" borderId="1" xfId="0" applyFont="1" applyBorder="1" applyAlignment="1">
      <alignment horizontal="center" wrapText="1"/>
    </xf>
    <xf numFmtId="0" fontId="19" fillId="0" borderId="1" xfId="0" applyFont="1" applyBorder="1" applyAlignment="1">
      <alignment horizontal="center"/>
    </xf>
    <xf numFmtId="0" fontId="15" fillId="0" borderId="0" xfId="0" applyFont="1" applyBorder="1" applyAlignment="1">
      <alignment horizontal="left"/>
    </xf>
    <xf numFmtId="0" fontId="7" fillId="0" borderId="0" xfId="0" applyFont="1" applyAlignment="1">
      <alignment horizontal="right"/>
    </xf>
    <xf numFmtId="40" fontId="12" fillId="0" borderId="1" xfId="1" applyNumberFormat="1" applyFont="1" applyBorder="1"/>
    <xf numFmtId="40" fontId="12" fillId="0" borderId="0" xfId="1" applyNumberFormat="1" applyFont="1"/>
    <xf numFmtId="40" fontId="12" fillId="0" borderId="4" xfId="0" applyNumberFormat="1" applyFont="1" applyBorder="1"/>
    <xf numFmtId="40" fontId="12" fillId="0" borderId="0" xfId="0" applyNumberFormat="1" applyFont="1" applyBorder="1" applyAlignment="1">
      <alignment horizontal="center"/>
    </xf>
    <xf numFmtId="40" fontId="0" fillId="0" borderId="0" xfId="0" applyNumberFormat="1"/>
    <xf numFmtId="10" fontId="12" fillId="0" borderId="1" xfId="0" applyNumberFormat="1" applyFont="1" applyFill="1" applyBorder="1" applyAlignment="1" applyProtection="1">
      <alignment horizontal="center"/>
      <protection locked="0"/>
    </xf>
    <xf numFmtId="166" fontId="22" fillId="0" borderId="15" xfId="0" applyNumberFormat="1" applyFont="1" applyFill="1" applyBorder="1" applyAlignment="1">
      <alignment horizontal="right"/>
    </xf>
    <xf numFmtId="0" fontId="0" fillId="0" borderId="0" xfId="0" applyAlignment="1">
      <alignment wrapText="1"/>
    </xf>
    <xf numFmtId="0" fontId="12" fillId="0" borderId="0" xfId="0" applyFont="1" applyAlignment="1">
      <alignment wrapText="1"/>
    </xf>
    <xf numFmtId="0" fontId="23" fillId="0" borderId="0" xfId="0" applyFont="1" applyBorder="1" applyAlignment="1">
      <alignment horizontal="right" wrapText="1"/>
    </xf>
    <xf numFmtId="0" fontId="3" fillId="0" borderId="0" xfId="0" applyFont="1" applyAlignment="1">
      <alignment horizontal="right" wrapText="1"/>
    </xf>
    <xf numFmtId="49" fontId="25" fillId="0" borderId="1" xfId="0" applyNumberFormat="1" applyFont="1" applyBorder="1" applyAlignment="1">
      <alignment horizontal="center"/>
    </xf>
    <xf numFmtId="0" fontId="7" fillId="0" borderId="0" xfId="0" applyFont="1" applyBorder="1" applyAlignment="1">
      <alignment horizontal="center" wrapText="1"/>
    </xf>
    <xf numFmtId="166" fontId="12" fillId="0" borderId="8" xfId="0" applyNumberFormat="1" applyFont="1" applyFill="1" applyBorder="1" applyAlignment="1">
      <alignment horizontal="right"/>
    </xf>
    <xf numFmtId="166" fontId="12" fillId="0" borderId="1" xfId="0" applyNumberFormat="1" applyFont="1" applyFill="1" applyBorder="1" applyAlignment="1" applyProtection="1">
      <alignment horizontal="right"/>
    </xf>
    <xf numFmtId="166" fontId="12" fillId="0" borderId="1" xfId="0" applyNumberFormat="1" applyFont="1" applyFill="1" applyBorder="1" applyAlignment="1">
      <alignment horizontal="right"/>
    </xf>
    <xf numFmtId="40" fontId="12" fillId="0" borderId="0" xfId="0" applyNumberFormat="1" applyFont="1" applyBorder="1"/>
    <xf numFmtId="0" fontId="15" fillId="0" borderId="0" xfId="0" applyFont="1" applyBorder="1" applyAlignment="1">
      <alignment horizontal="center"/>
    </xf>
    <xf numFmtId="0" fontId="9" fillId="0" borderId="0" xfId="0" applyFont="1" applyBorder="1" applyAlignment="1">
      <alignment horizontal="center"/>
    </xf>
    <xf numFmtId="0" fontId="3" fillId="0" borderId="0" xfId="0" applyFont="1" applyBorder="1" applyAlignment="1">
      <alignment horizontal="right"/>
    </xf>
    <xf numFmtId="0" fontId="3" fillId="0" borderId="1" xfId="0" applyFont="1" applyBorder="1" applyAlignment="1">
      <alignment horizontal="center"/>
    </xf>
    <xf numFmtId="0" fontId="23" fillId="0" borderId="10" xfId="0" applyFont="1" applyBorder="1" applyAlignment="1">
      <alignment horizontal="right" wrapText="1"/>
    </xf>
    <xf numFmtId="40" fontId="3" fillId="0" borderId="1" xfId="0" applyNumberFormat="1" applyFont="1" applyBorder="1"/>
    <xf numFmtId="0" fontId="3" fillId="0" borderId="0" xfId="0" applyFont="1" applyBorder="1" applyAlignment="1">
      <alignment horizontal="center"/>
    </xf>
    <xf numFmtId="40" fontId="12" fillId="0" borderId="1" xfId="0" applyNumberFormat="1" applyFont="1" applyBorder="1" applyProtection="1"/>
    <xf numFmtId="167" fontId="12" fillId="0" borderId="1" xfId="0" applyNumberFormat="1" applyFont="1" applyBorder="1" applyAlignment="1" applyProtection="1">
      <alignment horizontal="center"/>
      <protection locked="0"/>
    </xf>
    <xf numFmtId="40" fontId="12" fillId="0" borderId="10" xfId="0" applyNumberFormat="1" applyFont="1" applyBorder="1"/>
    <xf numFmtId="40" fontId="12" fillId="0" borderId="16" xfId="0" applyNumberFormat="1" applyFont="1" applyBorder="1"/>
    <xf numFmtId="40" fontId="12" fillId="0" borderId="11" xfId="0" applyNumberFormat="1" applyFont="1" applyBorder="1"/>
    <xf numFmtId="40" fontId="12" fillId="0" borderId="1" xfId="0" applyNumberFormat="1" applyFont="1" applyFill="1" applyBorder="1"/>
    <xf numFmtId="0" fontId="12" fillId="0" borderId="0" xfId="0" applyFont="1" applyBorder="1" applyAlignment="1">
      <alignment horizontal="left"/>
    </xf>
    <xf numFmtId="0" fontId="12" fillId="0" borderId="0" xfId="0" applyFont="1" applyBorder="1" applyAlignment="1">
      <alignment horizontal="left"/>
    </xf>
    <xf numFmtId="0" fontId="12" fillId="0" borderId="10" xfId="0" applyFont="1" applyBorder="1" applyAlignment="1">
      <alignment horizontal="left"/>
    </xf>
    <xf numFmtId="0" fontId="3" fillId="0" borderId="1" xfId="0" applyFont="1" applyBorder="1" applyAlignment="1">
      <alignment horizontal="center"/>
    </xf>
    <xf numFmtId="0" fontId="3" fillId="0" borderId="1" xfId="0" applyFont="1" applyBorder="1" applyAlignment="1">
      <alignment horizontal="center" vertical="center" wrapText="1"/>
    </xf>
    <xf numFmtId="0" fontId="3" fillId="0" borderId="0" xfId="0" applyFont="1" applyBorder="1" applyAlignment="1">
      <alignment horizontal="center"/>
    </xf>
    <xf numFmtId="0" fontId="12" fillId="0" borderId="7" xfId="0" applyNumberFormat="1" applyFont="1" applyBorder="1" applyAlignment="1" applyProtection="1">
      <alignment horizontal="center"/>
      <protection locked="0"/>
    </xf>
    <xf numFmtId="8" fontId="12" fillId="0" borderId="6" xfId="0" applyNumberFormat="1" applyFont="1" applyFill="1" applyBorder="1" applyAlignment="1">
      <alignment horizontal="right"/>
    </xf>
    <xf numFmtId="0" fontId="12" fillId="0" borderId="0" xfId="0" applyFont="1" applyBorder="1" applyAlignment="1">
      <alignment horizontal="left"/>
    </xf>
    <xf numFmtId="0" fontId="12" fillId="0" borderId="10" xfId="0" applyFont="1" applyBorder="1" applyAlignment="1">
      <alignment horizontal="left"/>
    </xf>
    <xf numFmtId="0" fontId="15" fillId="0" borderId="3" xfId="0" applyFont="1" applyBorder="1" applyAlignment="1">
      <alignment horizontal="center"/>
    </xf>
    <xf numFmtId="8" fontId="12" fillId="0" borderId="6" xfId="0" applyNumberFormat="1" applyFont="1" applyFill="1" applyBorder="1" applyAlignment="1"/>
    <xf numFmtId="0" fontId="3" fillId="0" borderId="1" xfId="0" applyFont="1" applyBorder="1" applyAlignment="1">
      <alignment horizontal="right"/>
    </xf>
    <xf numFmtId="0" fontId="3" fillId="0" borderId="0" xfId="0" applyFont="1" applyBorder="1"/>
    <xf numFmtId="0" fontId="12" fillId="2" borderId="31" xfId="0" applyFont="1" applyFill="1" applyBorder="1" applyAlignment="1" applyProtection="1">
      <alignment horizontal="left"/>
      <protection locked="0"/>
    </xf>
    <xf numFmtId="14" fontId="12" fillId="2" borderId="33" xfId="0" applyNumberFormat="1" applyFont="1" applyFill="1" applyBorder="1" applyAlignment="1" applyProtection="1">
      <alignment horizontal="left"/>
      <protection locked="0"/>
    </xf>
    <xf numFmtId="14" fontId="12" fillId="2" borderId="34" xfId="0" applyNumberFormat="1" applyFont="1" applyFill="1" applyBorder="1" applyAlignment="1" applyProtection="1">
      <alignment horizontal="left"/>
      <protection locked="0"/>
    </xf>
    <xf numFmtId="0" fontId="12" fillId="2" borderId="30" xfId="0" applyNumberFormat="1" applyFont="1" applyFill="1" applyBorder="1" applyAlignment="1" applyProtection="1">
      <alignment horizontal="left"/>
      <protection locked="0"/>
    </xf>
    <xf numFmtId="0" fontId="12" fillId="2" borderId="6" xfId="0" applyNumberFormat="1" applyFont="1" applyFill="1" applyBorder="1" applyAlignment="1" applyProtection="1">
      <alignment horizontal="left"/>
      <protection locked="0"/>
    </xf>
    <xf numFmtId="0" fontId="12" fillId="2" borderId="1" xfId="0" applyNumberFormat="1" applyFont="1" applyFill="1" applyBorder="1" applyAlignment="1" applyProtection="1">
      <alignment horizontal="left"/>
      <protection locked="0"/>
    </xf>
    <xf numFmtId="0" fontId="3" fillId="0" borderId="1" xfId="0" applyFont="1" applyFill="1" applyBorder="1" applyAlignment="1"/>
    <xf numFmtId="0" fontId="3" fillId="0" borderId="1" xfId="0" applyFont="1" applyFill="1" applyBorder="1"/>
    <xf numFmtId="0" fontId="12" fillId="0" borderId="1" xfId="0" applyNumberFormat="1" applyFont="1" applyFill="1" applyBorder="1" applyAlignment="1" applyProtection="1">
      <alignment horizontal="left"/>
    </xf>
    <xf numFmtId="0" fontId="3" fillId="0" borderId="1" xfId="0" applyFont="1" applyFill="1" applyBorder="1" applyAlignment="1" applyProtection="1">
      <alignment horizontal="right"/>
    </xf>
    <xf numFmtId="0" fontId="12" fillId="0" borderId="6" xfId="0" applyNumberFormat="1" applyFont="1" applyFill="1" applyBorder="1" applyAlignment="1" applyProtection="1">
      <alignment horizontal="left"/>
    </xf>
    <xf numFmtId="0" fontId="3" fillId="0" borderId="6" xfId="0" applyFont="1" applyFill="1" applyBorder="1" applyAlignment="1" applyProtection="1">
      <alignment horizontal="right"/>
    </xf>
    <xf numFmtId="0" fontId="3" fillId="7" borderId="1" xfId="0" applyFont="1" applyFill="1" applyBorder="1" applyAlignment="1">
      <alignment horizontal="center" vertical="center"/>
    </xf>
    <xf numFmtId="14" fontId="20" fillId="0" borderId="5" xfId="0" applyNumberFormat="1" applyFont="1" applyBorder="1" applyAlignment="1" applyProtection="1">
      <alignment horizontal="center"/>
      <protection locked="0"/>
    </xf>
    <xf numFmtId="14" fontId="20" fillId="0" borderId="5" xfId="0" applyNumberFormat="1" applyFont="1" applyBorder="1" applyAlignment="1">
      <alignment horizontal="center"/>
    </xf>
    <xf numFmtId="0" fontId="3" fillId="0" borderId="1" xfId="0" applyFont="1" applyBorder="1" applyAlignment="1" applyProtection="1">
      <alignment horizontal="center"/>
    </xf>
    <xf numFmtId="0" fontId="3" fillId="0" borderId="21" xfId="0" applyFont="1" applyBorder="1" applyAlignment="1" applyProtection="1">
      <alignment horizontal="center"/>
    </xf>
    <xf numFmtId="0" fontId="3" fillId="0" borderId="20" xfId="0" applyFont="1" applyBorder="1" applyAlignment="1" applyProtection="1">
      <alignment horizontal="center"/>
    </xf>
    <xf numFmtId="167" fontId="12" fillId="3" borderId="20" xfId="0" applyNumberFormat="1" applyFont="1" applyFill="1" applyBorder="1" applyAlignment="1" applyProtection="1">
      <alignment horizontal="center"/>
    </xf>
    <xf numFmtId="40" fontId="12" fillId="5" borderId="20" xfId="0" applyNumberFormat="1" applyFont="1" applyFill="1" applyBorder="1" applyAlignment="1" applyProtection="1">
      <alignment horizontal="right"/>
    </xf>
    <xf numFmtId="10" fontId="12" fillId="5" borderId="1" xfId="0" applyNumberFormat="1" applyFont="1" applyFill="1" applyBorder="1" applyProtection="1"/>
    <xf numFmtId="40" fontId="12" fillId="5" borderId="1" xfId="0" applyNumberFormat="1" applyFont="1" applyFill="1" applyBorder="1" applyProtection="1"/>
    <xf numFmtId="40" fontId="12" fillId="5" borderId="21" xfId="0" applyNumberFormat="1" applyFont="1" applyFill="1" applyBorder="1" applyProtection="1"/>
    <xf numFmtId="10" fontId="12" fillId="5" borderId="20" xfId="0" applyNumberFormat="1" applyFont="1" applyFill="1" applyBorder="1" applyProtection="1"/>
    <xf numFmtId="10" fontId="12" fillId="0" borderId="1" xfId="0" applyNumberFormat="1" applyFont="1" applyBorder="1" applyProtection="1"/>
    <xf numFmtId="10" fontId="12" fillId="0" borderId="1" xfId="0" applyNumberFormat="1" applyFont="1" applyFill="1" applyBorder="1" applyProtection="1"/>
    <xf numFmtId="40" fontId="12" fillId="0" borderId="21" xfId="0" applyNumberFormat="1" applyFont="1" applyBorder="1" applyProtection="1"/>
    <xf numFmtId="49" fontId="12" fillId="3" borderId="20" xfId="0" applyNumberFormat="1" applyFont="1" applyFill="1" applyBorder="1" applyAlignment="1" applyProtection="1">
      <alignment horizontal="center"/>
    </xf>
    <xf numFmtId="10" fontId="12" fillId="0" borderId="20" xfId="0" applyNumberFormat="1" applyFont="1" applyBorder="1" applyProtection="1"/>
    <xf numFmtId="40" fontId="12" fillId="0" borderId="28" xfId="0" applyNumberFormat="1" applyFont="1" applyBorder="1" applyProtection="1"/>
    <xf numFmtId="40" fontId="12" fillId="0" borderId="23" xfId="0" applyNumberFormat="1" applyFont="1" applyBorder="1" applyProtection="1"/>
    <xf numFmtId="40" fontId="12" fillId="0" borderId="24" xfId="0" applyNumberFormat="1" applyFont="1" applyBorder="1" applyProtection="1"/>
    <xf numFmtId="49" fontId="12" fillId="0" borderId="0" xfId="0" applyNumberFormat="1" applyFont="1" applyBorder="1" applyAlignment="1" applyProtection="1">
      <alignment horizontal="center"/>
    </xf>
    <xf numFmtId="0" fontId="12" fillId="0" borderId="0" xfId="0" applyFont="1" applyBorder="1" applyAlignment="1" applyProtection="1"/>
    <xf numFmtId="40" fontId="12" fillId="0" borderId="0" xfId="0" applyNumberFormat="1" applyFont="1" applyBorder="1" applyProtection="1"/>
    <xf numFmtId="10" fontId="12" fillId="0" borderId="0" xfId="0" applyNumberFormat="1" applyFont="1" applyBorder="1" applyProtection="1"/>
    <xf numFmtId="0" fontId="18" fillId="0" borderId="0" xfId="0" applyFont="1" applyProtection="1"/>
    <xf numFmtId="0" fontId="16" fillId="0" borderId="0" xfId="0" applyFont="1" applyProtection="1"/>
    <xf numFmtId="0" fontId="3" fillId="0" borderId="1" xfId="0" applyFont="1" applyBorder="1" applyAlignment="1" applyProtection="1">
      <alignment horizontal="right"/>
    </xf>
    <xf numFmtId="0" fontId="3" fillId="0" borderId="30" xfId="0" applyFont="1" applyFill="1" applyBorder="1" applyAlignment="1" applyProtection="1">
      <alignment horizontal="right"/>
    </xf>
    <xf numFmtId="165" fontId="3" fillId="0" borderId="33" xfId="0" applyNumberFormat="1" applyFont="1" applyBorder="1" applyAlignment="1" applyProtection="1">
      <alignment horizontal="center"/>
    </xf>
    <xf numFmtId="0" fontId="12" fillId="0" borderId="1" xfId="0" applyFont="1" applyFill="1" applyBorder="1" applyAlignment="1">
      <alignment horizontal="center" vertical="center"/>
    </xf>
    <xf numFmtId="0" fontId="12" fillId="7" borderId="1" xfId="0" applyFont="1" applyFill="1" applyBorder="1" applyAlignment="1">
      <alignment horizontal="center" vertical="center"/>
    </xf>
    <xf numFmtId="43" fontId="12" fillId="0" borderId="0" xfId="0" applyNumberFormat="1" applyFont="1" applyBorder="1" applyProtection="1"/>
    <xf numFmtId="0" fontId="8" fillId="0" borderId="0" xfId="0" applyFont="1" applyProtection="1"/>
    <xf numFmtId="49" fontId="12" fillId="0" borderId="1" xfId="0" applyNumberFormat="1" applyFont="1" applyFill="1" applyBorder="1" applyAlignment="1">
      <alignment horizontal="center"/>
    </xf>
    <xf numFmtId="0" fontId="3" fillId="0" borderId="2" xfId="0" applyFont="1" applyBorder="1" applyAlignment="1">
      <alignment wrapText="1"/>
    </xf>
    <xf numFmtId="0" fontId="3" fillId="0" borderId="0" xfId="0" applyFont="1" applyBorder="1" applyAlignment="1"/>
    <xf numFmtId="0" fontId="3" fillId="0" borderId="5" xfId="0" applyFont="1" applyBorder="1" applyAlignment="1">
      <alignment horizontal="center"/>
    </xf>
    <xf numFmtId="1" fontId="3" fillId="0" borderId="5" xfId="0" applyNumberFormat="1" applyFont="1" applyBorder="1" applyAlignment="1">
      <alignment horizontal="center"/>
    </xf>
    <xf numFmtId="14" fontId="12" fillId="2" borderId="21" xfId="0" applyNumberFormat="1" applyFont="1" applyFill="1" applyBorder="1" applyAlignment="1" applyProtection="1">
      <alignment horizontal="left"/>
      <protection locked="0"/>
    </xf>
    <xf numFmtId="14" fontId="12" fillId="0" borderId="33" xfId="0" applyNumberFormat="1" applyFont="1" applyFill="1" applyBorder="1" applyAlignment="1" applyProtection="1">
      <alignment horizontal="left"/>
    </xf>
    <xf numFmtId="165" fontId="3" fillId="0" borderId="33" xfId="0" applyNumberFormat="1" applyFont="1" applyFill="1" applyBorder="1" applyAlignment="1" applyProtection="1">
      <alignment horizontal="center"/>
    </xf>
    <xf numFmtId="14" fontId="12" fillId="0" borderId="34" xfId="0" applyNumberFormat="1" applyFont="1" applyFill="1" applyBorder="1" applyAlignment="1" applyProtection="1">
      <alignment horizontal="left"/>
    </xf>
    <xf numFmtId="0" fontId="12" fillId="0" borderId="23" xfId="0" applyNumberFormat="1" applyFont="1" applyFill="1" applyBorder="1" applyAlignment="1" applyProtection="1">
      <alignment horizontal="left"/>
    </xf>
    <xf numFmtId="0" fontId="3" fillId="0" borderId="23" xfId="0" applyFont="1" applyFill="1" applyBorder="1" applyAlignment="1" applyProtection="1">
      <alignment horizontal="right"/>
    </xf>
    <xf numFmtId="14" fontId="12" fillId="0" borderId="24" xfId="0" applyNumberFormat="1" applyFont="1" applyFill="1" applyBorder="1" applyAlignment="1" applyProtection="1">
      <alignment horizontal="left"/>
    </xf>
    <xf numFmtId="14" fontId="12" fillId="0" borderId="21" xfId="0" applyNumberFormat="1" applyFont="1" applyFill="1" applyBorder="1" applyAlignment="1" applyProtection="1">
      <alignment horizontal="left"/>
    </xf>
    <xf numFmtId="40" fontId="12" fillId="4" borderId="20" xfId="0" applyNumberFormat="1" applyFont="1" applyFill="1" applyBorder="1" applyAlignment="1" applyProtection="1">
      <alignment horizontal="right"/>
      <protection locked="0"/>
    </xf>
    <xf numFmtId="49" fontId="12" fillId="4" borderId="20" xfId="0" applyNumberFormat="1" applyFont="1" applyFill="1" applyBorder="1" applyAlignment="1" applyProtection="1">
      <alignment horizontal="center"/>
      <protection locked="0"/>
    </xf>
    <xf numFmtId="40" fontId="12" fillId="4" borderId="1" xfId="0" applyNumberFormat="1" applyFont="1" applyFill="1" applyBorder="1" applyProtection="1">
      <protection locked="0"/>
    </xf>
    <xf numFmtId="10" fontId="12" fillId="4" borderId="1" xfId="0" applyNumberFormat="1" applyFont="1" applyFill="1" applyBorder="1" applyProtection="1">
      <protection locked="0"/>
    </xf>
    <xf numFmtId="10" fontId="12" fillId="4" borderId="13" xfId="0" applyNumberFormat="1" applyFont="1" applyFill="1" applyBorder="1" applyProtection="1">
      <protection locked="0"/>
    </xf>
    <xf numFmtId="10" fontId="12" fillId="4" borderId="1" xfId="0" applyNumberFormat="1" applyFont="1" applyFill="1" applyBorder="1" applyAlignment="1" applyProtection="1">
      <alignment vertical="center"/>
      <protection locked="0"/>
    </xf>
    <xf numFmtId="166" fontId="12" fillId="0" borderId="9" xfId="0" applyNumberFormat="1" applyFont="1" applyFill="1" applyBorder="1" applyAlignment="1" applyProtection="1">
      <alignment horizontal="right"/>
      <protection locked="0"/>
    </xf>
    <xf numFmtId="166" fontId="12" fillId="0" borderId="8" xfId="0" applyNumberFormat="1" applyFont="1" applyFill="1" applyBorder="1" applyAlignment="1" applyProtection="1">
      <alignment horizontal="right" wrapText="1"/>
    </xf>
    <xf numFmtId="166" fontId="12" fillId="0" borderId="6" xfId="0" applyNumberFormat="1" applyFont="1" applyFill="1" applyBorder="1" applyAlignment="1">
      <alignment horizontal="right"/>
    </xf>
    <xf numFmtId="0" fontId="3" fillId="0" borderId="0" xfId="0" applyFont="1" applyFill="1" applyBorder="1" applyAlignment="1">
      <alignment horizontal="right"/>
    </xf>
    <xf numFmtId="10" fontId="12" fillId="0" borderId="1" xfId="0" applyNumberFormat="1" applyFont="1" applyFill="1" applyBorder="1" applyAlignment="1" applyProtection="1">
      <alignment horizontal="center"/>
    </xf>
    <xf numFmtId="0" fontId="2" fillId="0" borderId="2" xfId="0" applyFont="1" applyBorder="1" applyAlignment="1" applyProtection="1">
      <alignment horizontal="center"/>
    </xf>
    <xf numFmtId="165" fontId="10" fillId="0" borderId="5" xfId="0" applyNumberFormat="1" applyFont="1" applyBorder="1" applyAlignment="1" applyProtection="1">
      <alignment horizontal="center"/>
    </xf>
    <xf numFmtId="10" fontId="12" fillId="0" borderId="23" xfId="0" applyNumberFormat="1" applyFont="1" applyBorder="1" applyProtection="1"/>
    <xf numFmtId="10" fontId="12" fillId="0" borderId="28" xfId="0" applyNumberFormat="1" applyFont="1" applyBorder="1" applyProtection="1"/>
    <xf numFmtId="10" fontId="12" fillId="0" borderId="23" xfId="0" applyNumberFormat="1" applyFont="1" applyFill="1" applyBorder="1" applyProtection="1"/>
    <xf numFmtId="166" fontId="12" fillId="0" borderId="7" xfId="0" applyNumberFormat="1" applyFont="1" applyFill="1" applyBorder="1" applyAlignment="1">
      <alignment horizontal="right"/>
    </xf>
    <xf numFmtId="166" fontId="12" fillId="0" borderId="4" xfId="0" applyNumberFormat="1" applyFont="1" applyFill="1" applyBorder="1" applyAlignment="1">
      <alignment horizontal="right"/>
    </xf>
    <xf numFmtId="0" fontId="11" fillId="0" borderId="3" xfId="0" applyFont="1" applyBorder="1" applyAlignment="1"/>
    <xf numFmtId="0" fontId="11" fillId="0" borderId="5" xfId="0" applyFont="1" applyBorder="1" applyAlignment="1"/>
    <xf numFmtId="0" fontId="11" fillId="0" borderId="3" xfId="0" applyFont="1" applyBorder="1" applyAlignment="1" applyProtection="1">
      <protection locked="0"/>
    </xf>
    <xf numFmtId="0" fontId="11" fillId="0" borderId="5" xfId="0" applyFont="1" applyBorder="1" applyAlignment="1" applyProtection="1">
      <protection locked="0"/>
    </xf>
    <xf numFmtId="10" fontId="12" fillId="0" borderId="1" xfId="0" applyNumberFormat="1" applyFont="1" applyFill="1" applyBorder="1"/>
    <xf numFmtId="166" fontId="22" fillId="0" borderId="14" xfId="0" applyNumberFormat="1" applyFont="1" applyFill="1" applyBorder="1" applyAlignment="1">
      <alignment horizontal="right"/>
    </xf>
    <xf numFmtId="10" fontId="12" fillId="0" borderId="1" xfId="0" applyNumberFormat="1" applyFont="1" applyFill="1" applyBorder="1" applyAlignment="1">
      <alignment horizontal="right"/>
    </xf>
    <xf numFmtId="0" fontId="0" fillId="0" borderId="0" xfId="0" applyAlignment="1">
      <alignment vertical="center"/>
    </xf>
    <xf numFmtId="0" fontId="16" fillId="0" borderId="0" xfId="0" applyFont="1" applyFill="1"/>
    <xf numFmtId="0" fontId="0" fillId="0" borderId="0" xfId="0" applyFill="1"/>
    <xf numFmtId="0" fontId="3" fillId="0" borderId="1" xfId="0" applyFont="1" applyFill="1" applyBorder="1" applyAlignment="1" applyProtection="1">
      <alignment horizontal="center"/>
    </xf>
    <xf numFmtId="0" fontId="3" fillId="0" borderId="21" xfId="0" applyFont="1" applyFill="1" applyBorder="1" applyAlignment="1" applyProtection="1">
      <alignment horizontal="center"/>
    </xf>
    <xf numFmtId="0" fontId="3" fillId="0" borderId="20" xfId="0" applyFont="1" applyFill="1" applyBorder="1" applyAlignment="1" applyProtection="1">
      <alignment horizontal="center"/>
    </xf>
    <xf numFmtId="167" fontId="12" fillId="0" borderId="20" xfId="0" applyNumberFormat="1" applyFont="1" applyFill="1" applyBorder="1" applyAlignment="1" applyProtection="1">
      <alignment horizontal="center"/>
    </xf>
    <xf numFmtId="10" fontId="12" fillId="0" borderId="20" xfId="0" applyNumberFormat="1" applyFont="1" applyFill="1" applyBorder="1" applyProtection="1"/>
    <xf numFmtId="49" fontId="12" fillId="0" borderId="20" xfId="0" applyNumberFormat="1" applyFont="1" applyFill="1" applyBorder="1" applyAlignment="1" applyProtection="1">
      <alignment horizontal="center"/>
    </xf>
    <xf numFmtId="0" fontId="23" fillId="0" borderId="2" xfId="0" applyFont="1" applyFill="1" applyBorder="1" applyAlignment="1">
      <alignment horizontal="right" wrapText="1"/>
    </xf>
    <xf numFmtId="49" fontId="12" fillId="4" borderId="28" xfId="0" applyNumberFormat="1" applyFont="1" applyFill="1" applyBorder="1" applyAlignment="1" applyProtection="1">
      <alignment horizontal="center"/>
      <protection locked="0"/>
    </xf>
    <xf numFmtId="40" fontId="12" fillId="4" borderId="1" xfId="0" applyNumberFormat="1" applyFont="1" applyFill="1" applyBorder="1" applyAlignment="1" applyProtection="1">
      <alignment horizontal="right"/>
      <protection locked="0"/>
    </xf>
    <xf numFmtId="40" fontId="12" fillId="0" borderId="1" xfId="0" applyNumberFormat="1" applyFont="1" applyBorder="1" applyAlignment="1">
      <alignment horizontal="right"/>
    </xf>
    <xf numFmtId="10" fontId="12" fillId="0" borderId="1" xfId="0" applyNumberFormat="1" applyFont="1" applyBorder="1" applyAlignment="1">
      <alignment horizontal="right"/>
    </xf>
    <xf numFmtId="40" fontId="24" fillId="0" borderId="1" xfId="1" applyNumberFormat="1" applyFont="1" applyFill="1" applyBorder="1" applyAlignment="1">
      <alignment horizontal="right"/>
    </xf>
    <xf numFmtId="40" fontId="24" fillId="0" borderId="1" xfId="1" applyNumberFormat="1" applyFont="1" applyBorder="1" applyAlignment="1">
      <alignment horizontal="right"/>
    </xf>
    <xf numFmtId="40" fontId="24" fillId="0" borderId="0" xfId="1" applyNumberFormat="1" applyFont="1" applyFill="1" applyAlignment="1">
      <alignment horizontal="right"/>
    </xf>
    <xf numFmtId="40" fontId="24" fillId="0" borderId="0" xfId="1" applyNumberFormat="1" applyFont="1" applyAlignment="1">
      <alignment horizontal="right"/>
    </xf>
    <xf numFmtId="40" fontId="12" fillId="0" borderId="28" xfId="0" applyNumberFormat="1" applyFont="1" applyBorder="1" applyAlignment="1" applyProtection="1">
      <alignment horizontal="right"/>
    </xf>
    <xf numFmtId="40" fontId="12" fillId="0" borderId="1" xfId="0" applyNumberFormat="1" applyFont="1" applyFill="1" applyBorder="1" applyAlignment="1" applyProtection="1">
      <alignment horizontal="right"/>
    </xf>
    <xf numFmtId="40" fontId="12" fillId="0" borderId="23" xfId="0" applyNumberFormat="1" applyFont="1" applyBorder="1" applyAlignment="1" applyProtection="1">
      <alignment horizontal="right"/>
    </xf>
    <xf numFmtId="40" fontId="12" fillId="0" borderId="21" xfId="0" applyNumberFormat="1" applyFont="1" applyFill="1" applyBorder="1" applyAlignment="1" applyProtection="1">
      <alignment horizontal="right"/>
    </xf>
    <xf numFmtId="40" fontId="12" fillId="0" borderId="24" xfId="0" applyNumberFormat="1" applyFont="1" applyBorder="1" applyAlignment="1" applyProtection="1">
      <alignment horizontal="right"/>
    </xf>
    <xf numFmtId="40" fontId="12" fillId="0" borderId="1" xfId="0" applyNumberFormat="1" applyFont="1" applyBorder="1" applyAlignment="1" applyProtection="1">
      <alignment horizontal="right"/>
    </xf>
    <xf numFmtId="10" fontId="12" fillId="0" borderId="16" xfId="0" applyNumberFormat="1" applyFont="1" applyBorder="1" applyAlignment="1">
      <alignment horizontal="right"/>
    </xf>
    <xf numFmtId="40" fontId="12" fillId="0" borderId="11" xfId="0" applyNumberFormat="1" applyFont="1" applyBorder="1" applyAlignment="1">
      <alignment horizontal="right"/>
    </xf>
    <xf numFmtId="10" fontId="12" fillId="0" borderId="4" xfId="0" applyNumberFormat="1" applyFont="1" applyBorder="1" applyAlignment="1">
      <alignment horizontal="right"/>
    </xf>
    <xf numFmtId="10" fontId="12" fillId="0" borderId="2" xfId="0" applyNumberFormat="1" applyFont="1" applyBorder="1" applyAlignment="1">
      <alignment horizontal="right"/>
    </xf>
    <xf numFmtId="10" fontId="12" fillId="0" borderId="0" xfId="0" applyNumberFormat="1" applyFont="1" applyBorder="1" applyAlignment="1">
      <alignment horizontal="right"/>
    </xf>
    <xf numFmtId="40" fontId="12" fillId="0" borderId="1" xfId="0" applyNumberFormat="1" applyFont="1" applyFill="1" applyBorder="1" applyAlignment="1">
      <alignment horizontal="right"/>
    </xf>
    <xf numFmtId="49" fontId="12" fillId="8" borderId="1" xfId="0" applyNumberFormat="1" applyFont="1" applyFill="1" applyBorder="1" applyAlignment="1">
      <alignment horizontal="center"/>
    </xf>
    <xf numFmtId="49" fontId="12" fillId="8" borderId="1" xfId="0" applyNumberFormat="1" applyFont="1" applyFill="1" applyBorder="1" applyAlignment="1" applyProtection="1">
      <alignment horizontal="center"/>
      <protection locked="0"/>
    </xf>
    <xf numFmtId="0" fontId="31" fillId="0" borderId="0" xfId="0" applyFont="1"/>
    <xf numFmtId="0" fontId="32" fillId="0" borderId="0" xfId="0" applyFont="1"/>
    <xf numFmtId="0" fontId="33" fillId="0" borderId="0" xfId="0" applyFont="1"/>
    <xf numFmtId="40" fontId="12" fillId="8" borderId="1" xfId="0" applyNumberFormat="1" applyFont="1" applyFill="1" applyBorder="1" applyProtection="1">
      <protection locked="0"/>
    </xf>
    <xf numFmtId="10" fontId="12" fillId="8" borderId="1" xfId="0" applyNumberFormat="1" applyFont="1" applyFill="1" applyBorder="1" applyProtection="1">
      <protection locked="0"/>
    </xf>
    <xf numFmtId="40" fontId="12" fillId="8" borderId="1" xfId="0" applyNumberFormat="1" applyFont="1" applyFill="1" applyBorder="1"/>
    <xf numFmtId="10" fontId="12" fillId="8" borderId="1" xfId="0" applyNumberFormat="1" applyFont="1" applyFill="1" applyBorder="1"/>
    <xf numFmtId="0" fontId="12" fillId="0" borderId="1" xfId="0" applyNumberFormat="1" applyFont="1" applyFill="1" applyBorder="1" applyAlignment="1" applyProtection="1">
      <alignment horizontal="left"/>
    </xf>
    <xf numFmtId="0" fontId="3" fillId="0" borderId="1" xfId="0" applyFont="1" applyBorder="1" applyAlignment="1">
      <alignment horizontal="center"/>
    </xf>
    <xf numFmtId="0" fontId="3" fillId="0" borderId="1" xfId="0" applyFont="1" applyFill="1" applyBorder="1" applyAlignment="1" applyProtection="1">
      <alignment horizontal="right"/>
    </xf>
    <xf numFmtId="0" fontId="3" fillId="0" borderId="23" xfId="0" applyFont="1" applyFill="1" applyBorder="1" applyAlignment="1" applyProtection="1">
      <alignment horizontal="right"/>
    </xf>
    <xf numFmtId="10" fontId="23" fillId="0" borderId="0" xfId="0" applyNumberFormat="1" applyFont="1" applyFill="1" applyAlignment="1" applyProtection="1">
      <alignment horizontal="right" wrapText="1"/>
    </xf>
    <xf numFmtId="40" fontId="24" fillId="0" borderId="1" xfId="1" applyNumberFormat="1" applyFont="1" applyBorder="1" applyAlignment="1" applyProtection="1">
      <alignment horizontal="right"/>
      <protection locked="0"/>
    </xf>
    <xf numFmtId="40" fontId="12" fillId="0" borderId="1" xfId="1" applyNumberFormat="1" applyFont="1" applyBorder="1" applyProtection="1">
      <protection locked="0"/>
    </xf>
    <xf numFmtId="0" fontId="12" fillId="0" borderId="0" xfId="0" applyFont="1" applyBorder="1" applyAlignment="1">
      <alignment horizontal="left"/>
    </xf>
    <xf numFmtId="0" fontId="3" fillId="0" borderId="0" xfId="0" applyFont="1" applyBorder="1" applyAlignment="1">
      <alignment horizontal="center"/>
    </xf>
    <xf numFmtId="0" fontId="12" fillId="0" borderId="10" xfId="0" applyFont="1" applyBorder="1" applyAlignment="1">
      <alignment horizontal="left"/>
    </xf>
    <xf numFmtId="0" fontId="15" fillId="0" borderId="3" xfId="0" applyFont="1" applyBorder="1" applyAlignment="1">
      <alignment horizontal="center"/>
    </xf>
    <xf numFmtId="166" fontId="12" fillId="0" borderId="6" xfId="0" applyNumberFormat="1" applyFont="1" applyFill="1" applyBorder="1" applyAlignment="1">
      <alignment horizontal="right"/>
    </xf>
    <xf numFmtId="0" fontId="2" fillId="0" borderId="2" xfId="0" applyFont="1" applyBorder="1" applyAlignment="1">
      <alignment horizontal="center"/>
    </xf>
    <xf numFmtId="0" fontId="12" fillId="0" borderId="1" xfId="0" applyNumberFormat="1" applyFont="1" applyFill="1" applyBorder="1" applyAlignment="1" applyProtection="1">
      <alignment horizontal="left"/>
    </xf>
    <xf numFmtId="0" fontId="3" fillId="0" borderId="0" xfId="0" applyFont="1" applyAlignment="1">
      <alignment horizontal="right" wrapText="1"/>
    </xf>
    <xf numFmtId="0" fontId="23" fillId="0" borderId="0" xfId="0" applyFont="1" applyBorder="1" applyAlignment="1">
      <alignment horizontal="right" wrapText="1"/>
    </xf>
    <xf numFmtId="0" fontId="12" fillId="2" borderId="1" xfId="0" applyNumberFormat="1" applyFont="1" applyFill="1" applyBorder="1" applyAlignment="1" applyProtection="1">
      <alignment horizontal="left"/>
      <protection locked="0"/>
    </xf>
    <xf numFmtId="0" fontId="3" fillId="0" borderId="1" xfId="0" applyFont="1" applyBorder="1" applyAlignment="1" applyProtection="1">
      <alignment horizontal="right"/>
    </xf>
    <xf numFmtId="0" fontId="3" fillId="0" borderId="1" xfId="0" applyFont="1" applyBorder="1" applyAlignment="1">
      <alignment horizontal="center" vertical="center" wrapText="1"/>
    </xf>
    <xf numFmtId="0" fontId="3" fillId="0" borderId="1" xfId="0" applyFont="1" applyBorder="1" applyAlignment="1">
      <alignment horizontal="center"/>
    </xf>
    <xf numFmtId="0" fontId="3" fillId="0" borderId="1" xfId="0" applyFont="1" applyFill="1" applyBorder="1" applyAlignment="1" applyProtection="1">
      <alignment horizontal="right"/>
    </xf>
    <xf numFmtId="0" fontId="3" fillId="0" borderId="23" xfId="0" applyFont="1" applyFill="1" applyBorder="1" applyAlignment="1" applyProtection="1">
      <alignment horizontal="right"/>
    </xf>
    <xf numFmtId="0" fontId="3" fillId="0" borderId="0" xfId="0" applyFont="1" applyBorder="1" applyAlignment="1">
      <alignment horizontal="right"/>
    </xf>
    <xf numFmtId="0" fontId="12" fillId="4" borderId="7" xfId="0" applyNumberFormat="1" applyFont="1" applyFill="1" applyBorder="1" applyAlignment="1" applyProtection="1">
      <alignment horizontal="center"/>
      <protection locked="0"/>
    </xf>
    <xf numFmtId="167" fontId="12" fillId="4" borderId="1" xfId="0" applyNumberFormat="1" applyFont="1" applyFill="1" applyBorder="1" applyAlignment="1" applyProtection="1">
      <alignment horizontal="center"/>
      <protection locked="0"/>
    </xf>
    <xf numFmtId="0" fontId="8" fillId="0" borderId="0" xfId="0" applyFont="1" applyFill="1"/>
    <xf numFmtId="10" fontId="3" fillId="0" borderId="0" xfId="0" applyNumberFormat="1" applyFont="1" applyFill="1" applyAlignment="1" applyProtection="1">
      <alignment horizontal="right" wrapText="1"/>
    </xf>
    <xf numFmtId="167" fontId="12" fillId="0" borderId="1" xfId="0" applyNumberFormat="1" applyFont="1" applyBorder="1" applyAlignment="1" applyProtection="1">
      <alignment horizontal="center"/>
    </xf>
    <xf numFmtId="14" fontId="20" fillId="0" borderId="5" xfId="0" applyNumberFormat="1" applyFont="1" applyBorder="1" applyAlignment="1" applyProtection="1">
      <alignment horizontal="center"/>
    </xf>
    <xf numFmtId="0" fontId="12" fillId="0" borderId="0" xfId="0" applyFont="1" applyAlignment="1">
      <alignment horizontal="left" vertical="top"/>
    </xf>
    <xf numFmtId="10" fontId="12" fillId="0" borderId="2" xfId="0" applyNumberFormat="1" applyFont="1" applyFill="1" applyBorder="1" applyAlignment="1">
      <alignment horizontal="right" vertical="top"/>
    </xf>
    <xf numFmtId="10" fontId="12" fillId="0" borderId="2" xfId="0" applyNumberFormat="1" applyFont="1" applyFill="1" applyBorder="1" applyAlignment="1">
      <alignment vertical="top"/>
    </xf>
    <xf numFmtId="0" fontId="7" fillId="0" borderId="0" xfId="0" applyFont="1" applyBorder="1" applyAlignment="1">
      <alignment vertical="top"/>
    </xf>
    <xf numFmtId="0" fontId="35" fillId="0" borderId="0" xfId="0" applyFont="1" applyAlignment="1">
      <alignment horizontal="left" vertical="center" indent="1"/>
    </xf>
    <xf numFmtId="166" fontId="12" fillId="0" borderId="6" xfId="0" applyNumberFormat="1" applyFont="1" applyFill="1" applyBorder="1" applyAlignment="1">
      <alignment horizontal="right"/>
    </xf>
    <xf numFmtId="0" fontId="15" fillId="0" borderId="3" xfId="0" applyFont="1" applyBorder="1" applyAlignment="1">
      <alignment horizontal="center"/>
    </xf>
    <xf numFmtId="166" fontId="12" fillId="0" borderId="6" xfId="0" applyNumberFormat="1" applyFont="1" applyFill="1" applyBorder="1" applyAlignment="1">
      <alignment horizontal="right"/>
    </xf>
    <xf numFmtId="0" fontId="12" fillId="0" borderId="0" xfId="0" applyFont="1" applyBorder="1" applyAlignment="1">
      <alignment horizontal="left"/>
    </xf>
    <xf numFmtId="0" fontId="3" fillId="0" borderId="0" xfId="0" applyFont="1" applyBorder="1" applyAlignment="1">
      <alignment horizontal="center"/>
    </xf>
    <xf numFmtId="0" fontId="12" fillId="0" borderId="10" xfId="0" applyFont="1" applyBorder="1" applyAlignment="1">
      <alignment horizontal="left"/>
    </xf>
    <xf numFmtId="0" fontId="2" fillId="0" borderId="2" xfId="0" applyFont="1" applyBorder="1" applyAlignment="1">
      <alignment horizontal="center"/>
    </xf>
    <xf numFmtId="0" fontId="3" fillId="0" borderId="1" xfId="0" applyFont="1" applyBorder="1" applyAlignment="1">
      <alignment horizontal="center" vertical="center" wrapText="1"/>
    </xf>
    <xf numFmtId="0" fontId="3" fillId="0" borderId="1" xfId="0" applyFont="1" applyBorder="1" applyAlignment="1">
      <alignment horizontal="center"/>
    </xf>
    <xf numFmtId="0" fontId="12" fillId="2" borderId="1" xfId="0" applyNumberFormat="1" applyFont="1" applyFill="1" applyBorder="1" applyAlignment="1" applyProtection="1">
      <alignment horizontal="left"/>
      <protection locked="0"/>
    </xf>
    <xf numFmtId="0" fontId="3" fillId="0" borderId="1" xfId="0" applyFont="1" applyBorder="1" applyAlignment="1" applyProtection="1">
      <alignment horizontal="right"/>
    </xf>
    <xf numFmtId="0" fontId="12" fillId="0" borderId="1" xfId="0" applyNumberFormat="1" applyFont="1" applyFill="1" applyBorder="1" applyAlignment="1" applyProtection="1">
      <alignment horizontal="left"/>
    </xf>
    <xf numFmtId="0" fontId="3" fillId="0" borderId="0" xfId="0" applyFont="1" applyAlignment="1">
      <alignment horizontal="right" wrapText="1"/>
    </xf>
    <xf numFmtId="0" fontId="23" fillId="0" borderId="0" xfId="0" applyFont="1" applyBorder="1" applyAlignment="1">
      <alignment horizontal="right" wrapText="1"/>
    </xf>
    <xf numFmtId="0" fontId="3" fillId="0" borderId="1" xfId="0" applyFont="1" applyFill="1" applyBorder="1" applyAlignment="1" applyProtection="1">
      <alignment horizontal="right"/>
    </xf>
    <xf numFmtId="0" fontId="3" fillId="0" borderId="23" xfId="0" applyFont="1" applyFill="1" applyBorder="1" applyAlignment="1" applyProtection="1">
      <alignment horizontal="right"/>
    </xf>
    <xf numFmtId="0" fontId="3" fillId="0" borderId="0" xfId="0" applyFont="1" applyBorder="1" applyAlignment="1">
      <alignment horizontal="right"/>
    </xf>
    <xf numFmtId="0" fontId="12" fillId="0" borderId="0" xfId="0" applyFont="1" applyBorder="1" applyAlignment="1">
      <alignment horizontal="left"/>
    </xf>
    <xf numFmtId="0" fontId="3" fillId="0" borderId="0" xfId="0" applyFont="1" applyBorder="1" applyAlignment="1">
      <alignment horizontal="center"/>
    </xf>
    <xf numFmtId="0" fontId="12" fillId="0" borderId="10" xfId="0" applyFont="1" applyBorder="1" applyAlignment="1">
      <alignment horizontal="left"/>
    </xf>
    <xf numFmtId="166" fontId="12" fillId="0" borderId="6" xfId="0" applyNumberFormat="1" applyFont="1" applyFill="1" applyBorder="1" applyAlignment="1">
      <alignment horizontal="right"/>
    </xf>
    <xf numFmtId="0" fontId="15" fillId="0" borderId="3" xfId="0" applyFont="1" applyBorder="1" applyAlignment="1">
      <alignment horizontal="center"/>
    </xf>
    <xf numFmtId="0" fontId="2" fillId="0" borderId="2" xfId="0" applyFont="1" applyBorder="1" applyAlignment="1">
      <alignment horizontal="center"/>
    </xf>
    <xf numFmtId="0" fontId="12" fillId="0" borderId="1" xfId="0" applyNumberFormat="1" applyFont="1" applyFill="1" applyBorder="1" applyAlignment="1" applyProtection="1">
      <alignment horizontal="left"/>
    </xf>
    <xf numFmtId="0" fontId="3" fillId="0" borderId="0" xfId="0" applyFont="1" applyAlignment="1">
      <alignment horizontal="right" wrapText="1"/>
    </xf>
    <xf numFmtId="0" fontId="23" fillId="0" borderId="0" xfId="0" applyFont="1" applyBorder="1" applyAlignment="1">
      <alignment horizontal="right" wrapText="1"/>
    </xf>
    <xf numFmtId="0" fontId="12" fillId="2" borderId="1" xfId="0" applyNumberFormat="1" applyFont="1" applyFill="1" applyBorder="1" applyAlignment="1" applyProtection="1">
      <alignment horizontal="left"/>
      <protection locked="0"/>
    </xf>
    <xf numFmtId="0" fontId="3" fillId="0" borderId="1" xfId="0" applyFont="1" applyBorder="1" applyAlignment="1" applyProtection="1">
      <alignment horizontal="right"/>
    </xf>
    <xf numFmtId="0" fontId="3" fillId="0" borderId="1" xfId="0" applyFont="1" applyBorder="1" applyAlignment="1">
      <alignment horizontal="center" vertical="center" wrapText="1"/>
    </xf>
    <xf numFmtId="0" fontId="3" fillId="0" borderId="1" xfId="0" applyFont="1" applyBorder="1" applyAlignment="1">
      <alignment horizontal="center"/>
    </xf>
    <xf numFmtId="0" fontId="3" fillId="0" borderId="1" xfId="0" applyFont="1" applyFill="1" applyBorder="1" applyAlignment="1" applyProtection="1">
      <alignment horizontal="right"/>
    </xf>
    <xf numFmtId="0" fontId="3" fillId="0" borderId="23" xfId="0" applyFont="1" applyFill="1" applyBorder="1" applyAlignment="1" applyProtection="1">
      <alignment horizontal="right"/>
    </xf>
    <xf numFmtId="0" fontId="3" fillId="0" borderId="0" xfId="0" applyFont="1" applyBorder="1" applyAlignment="1">
      <alignment horizontal="right"/>
    </xf>
    <xf numFmtId="0" fontId="12" fillId="0" borderId="0" xfId="0" applyFont="1" applyAlignment="1">
      <alignment horizontal="left"/>
    </xf>
    <xf numFmtId="0" fontId="12" fillId="0" borderId="0" xfId="0" applyFont="1" applyBorder="1" applyAlignment="1">
      <alignment horizontal="left"/>
    </xf>
    <xf numFmtId="0" fontId="2" fillId="0" borderId="0" xfId="0" applyFont="1" applyAlignment="1">
      <alignment horizontal="center" wrapText="1"/>
    </xf>
    <xf numFmtId="0" fontId="3" fillId="0" borderId="0" xfId="0" applyFont="1" applyBorder="1" applyAlignment="1">
      <alignment horizontal="center"/>
    </xf>
    <xf numFmtId="0" fontId="0" fillId="0" borderId="0" xfId="0" applyAlignment="1"/>
    <xf numFmtId="0" fontId="4" fillId="0" borderId="0" xfId="0" applyFont="1" applyBorder="1" applyAlignment="1">
      <alignment horizontal="center"/>
    </xf>
    <xf numFmtId="0" fontId="26" fillId="0" borderId="5" xfId="0" applyFont="1" applyFill="1" applyBorder="1" applyAlignment="1">
      <alignment horizontal="center"/>
    </xf>
    <xf numFmtId="0" fontId="5" fillId="0" borderId="17"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2" xfId="0" applyFont="1" applyBorder="1" applyAlignment="1">
      <alignment horizontal="center" vertical="center" wrapText="1"/>
    </xf>
    <xf numFmtId="0" fontId="12" fillId="0" borderId="0" xfId="0" applyFont="1" applyBorder="1" applyAlignment="1">
      <alignment horizontal="center"/>
    </xf>
    <xf numFmtId="0" fontId="12" fillId="0" borderId="10" xfId="0" applyFont="1" applyBorder="1" applyAlignment="1">
      <alignment horizontal="left"/>
    </xf>
    <xf numFmtId="0" fontId="29" fillId="0" borderId="3" xfId="0" applyFont="1" applyBorder="1" applyAlignment="1">
      <alignment horizontal="center"/>
    </xf>
    <xf numFmtId="0" fontId="12" fillId="0" borderId="0" xfId="0" applyFont="1" applyFill="1" applyAlignment="1">
      <alignment horizontal="left"/>
    </xf>
    <xf numFmtId="0" fontId="12" fillId="0" borderId="10" xfId="0" applyFont="1" applyFill="1" applyBorder="1" applyAlignment="1">
      <alignment horizontal="left"/>
    </xf>
    <xf numFmtId="0" fontId="12" fillId="0" borderId="0" xfId="0" applyFont="1" applyFill="1" applyAlignment="1" applyProtection="1"/>
    <xf numFmtId="166" fontId="12" fillId="0" borderId="13" xfId="0" applyNumberFormat="1" applyFont="1" applyFill="1" applyBorder="1" applyAlignment="1">
      <alignment horizontal="right"/>
    </xf>
    <xf numFmtId="166" fontId="12" fillId="0" borderId="6" xfId="0" applyNumberFormat="1" applyFont="1" applyFill="1" applyBorder="1" applyAlignment="1">
      <alignment horizontal="right"/>
    </xf>
    <xf numFmtId="0" fontId="2" fillId="0" borderId="2" xfId="0" applyFont="1" applyBorder="1" applyAlignment="1" applyProtection="1">
      <alignment horizontal="center"/>
    </xf>
    <xf numFmtId="0" fontId="12" fillId="0" borderId="0" xfId="0" applyFont="1" applyFill="1" applyAlignment="1" applyProtection="1">
      <alignment horizontal="right" indent="1"/>
    </xf>
    <xf numFmtId="0" fontId="12" fillId="0" borderId="10" xfId="0" applyFont="1" applyFill="1" applyBorder="1" applyAlignment="1" applyProtection="1">
      <alignment horizontal="right" indent="1"/>
    </xf>
    <xf numFmtId="0" fontId="12" fillId="0" borderId="0" xfId="0" applyFont="1" applyAlignment="1" applyProtection="1">
      <alignment horizontal="left" wrapText="1"/>
    </xf>
    <xf numFmtId="0" fontId="12" fillId="0" borderId="10" xfId="0" applyFont="1" applyBorder="1" applyAlignment="1" applyProtection="1">
      <alignment horizontal="left" wrapText="1"/>
    </xf>
    <xf numFmtId="0" fontId="12" fillId="0" borderId="0" xfId="0" applyFont="1" applyAlignment="1" applyProtection="1">
      <alignment horizontal="left"/>
    </xf>
    <xf numFmtId="0" fontId="12" fillId="0" borderId="10" xfId="0" applyFont="1" applyBorder="1" applyAlignment="1" applyProtection="1">
      <alignment horizontal="left"/>
    </xf>
    <xf numFmtId="0" fontId="12" fillId="0" borderId="0" xfId="0" applyFont="1" applyBorder="1" applyAlignment="1" applyProtection="1">
      <alignment horizontal="left"/>
    </xf>
    <xf numFmtId="0" fontId="22" fillId="0" borderId="18" xfId="0" applyFont="1" applyBorder="1" applyAlignment="1" applyProtection="1">
      <alignment horizontal="left"/>
    </xf>
    <xf numFmtId="0" fontId="22" fillId="0" borderId="19" xfId="0" applyFont="1" applyBorder="1" applyAlignment="1" applyProtection="1">
      <alignment horizontal="left"/>
    </xf>
    <xf numFmtId="0" fontId="20" fillId="0" borderId="5" xfId="0" applyFont="1" applyBorder="1" applyAlignment="1" applyProtection="1">
      <alignment horizontal="center"/>
    </xf>
    <xf numFmtId="0" fontId="28" fillId="0" borderId="3" xfId="0" applyFont="1" applyBorder="1" applyAlignment="1">
      <alignment horizontal="left"/>
    </xf>
    <xf numFmtId="0" fontId="11" fillId="0" borderId="0" xfId="0" applyFont="1" applyBorder="1" applyAlignment="1">
      <alignment horizontal="center"/>
    </xf>
    <xf numFmtId="0" fontId="28" fillId="0" borderId="5" xfId="0" applyFont="1" applyBorder="1" applyAlignment="1" applyProtection="1">
      <alignment horizontal="left"/>
    </xf>
    <xf numFmtId="0" fontId="9" fillId="0" borderId="3" xfId="0" applyFont="1" applyBorder="1" applyAlignment="1">
      <alignment horizontal="center"/>
    </xf>
    <xf numFmtId="0" fontId="15" fillId="0" borderId="3" xfId="0" applyFont="1" applyBorder="1" applyAlignment="1">
      <alignment horizontal="center"/>
    </xf>
    <xf numFmtId="0" fontId="3" fillId="0" borderId="3" xfId="0" applyFont="1" applyBorder="1" applyAlignment="1">
      <alignment horizontal="center" wrapText="1"/>
    </xf>
    <xf numFmtId="0" fontId="0" fillId="0" borderId="3" xfId="0" applyBorder="1" applyAlignment="1">
      <alignment wrapText="1"/>
    </xf>
    <xf numFmtId="0" fontId="3" fillId="0" borderId="17" xfId="0" applyFont="1" applyBorder="1" applyAlignment="1">
      <alignment horizontal="center" wrapText="1"/>
    </xf>
    <xf numFmtId="0" fontId="3" fillId="0" borderId="2" xfId="0" applyFont="1" applyBorder="1" applyAlignment="1">
      <alignment horizontal="center" wrapText="1"/>
    </xf>
    <xf numFmtId="0" fontId="0" fillId="0" borderId="16" xfId="0" applyBorder="1" applyAlignment="1">
      <alignment wrapText="1"/>
    </xf>
    <xf numFmtId="0" fontId="17" fillId="0" borderId="0"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2" xfId="0" applyFont="1" applyBorder="1" applyAlignment="1">
      <alignment horizontal="center" vertical="center" wrapText="1"/>
    </xf>
    <xf numFmtId="0" fontId="3" fillId="0" borderId="3" xfId="0" applyFont="1" applyBorder="1" applyAlignment="1">
      <alignment horizontal="center"/>
    </xf>
    <xf numFmtId="0" fontId="22" fillId="0" borderId="18" xfId="0" applyFont="1" applyBorder="1" applyAlignment="1">
      <alignment horizontal="left"/>
    </xf>
    <xf numFmtId="0" fontId="22" fillId="0" borderId="19" xfId="0" applyFont="1" applyBorder="1" applyAlignment="1">
      <alignment horizontal="left"/>
    </xf>
    <xf numFmtId="0" fontId="12" fillId="0" borderId="0" xfId="0" applyFont="1" applyFill="1" applyAlignment="1">
      <alignment horizontal="right" indent="1"/>
    </xf>
    <xf numFmtId="0" fontId="12" fillId="0" borderId="10" xfId="0" applyFont="1" applyFill="1" applyBorder="1" applyAlignment="1">
      <alignment horizontal="right" indent="1"/>
    </xf>
    <xf numFmtId="0" fontId="20" fillId="0" borderId="3" xfId="0" applyFont="1" applyBorder="1" applyAlignment="1" applyProtection="1">
      <alignment horizontal="left"/>
      <protection locked="0"/>
    </xf>
    <xf numFmtId="0" fontId="20" fillId="0" borderId="5" xfId="0" applyFont="1" applyBorder="1" applyAlignment="1" applyProtection="1">
      <alignment horizontal="left"/>
      <protection locked="0"/>
    </xf>
    <xf numFmtId="0" fontId="11" fillId="0" borderId="5" xfId="0" applyFont="1" applyBorder="1" applyAlignment="1">
      <alignment horizontal="center"/>
    </xf>
    <xf numFmtId="0" fontId="12" fillId="0" borderId="0" xfId="0" applyFont="1" applyFill="1" applyAlignment="1"/>
    <xf numFmtId="0" fontId="2" fillId="0" borderId="2" xfId="0" applyFont="1" applyBorder="1" applyAlignment="1">
      <alignment horizontal="center"/>
    </xf>
    <xf numFmtId="0" fontId="20" fillId="0" borderId="5" xfId="0" applyFont="1" applyBorder="1" applyAlignment="1">
      <alignment horizontal="center"/>
    </xf>
    <xf numFmtId="0" fontId="12" fillId="0" borderId="0" xfId="0" applyFont="1" applyAlignment="1">
      <alignment horizontal="left" wrapText="1"/>
    </xf>
    <xf numFmtId="0" fontId="12" fillId="0" borderId="10" xfId="0" applyFont="1" applyBorder="1" applyAlignment="1">
      <alignment horizontal="left" wrapText="1"/>
    </xf>
    <xf numFmtId="0" fontId="3" fillId="0" borderId="1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Border="1" applyAlignment="1">
      <alignment horizontal="center"/>
    </xf>
    <xf numFmtId="0" fontId="3" fillId="0" borderId="11" xfId="0" applyFont="1" applyBorder="1" applyAlignment="1">
      <alignment horizontal="center"/>
    </xf>
    <xf numFmtId="0" fontId="12" fillId="0" borderId="7" xfId="0" applyNumberFormat="1" applyFont="1" applyFill="1" applyBorder="1" applyAlignment="1" applyProtection="1">
      <alignment horizontal="left"/>
    </xf>
    <xf numFmtId="0" fontId="12" fillId="0" borderId="3" xfId="0" applyNumberFormat="1" applyFont="1" applyFill="1" applyBorder="1" applyAlignment="1" applyProtection="1">
      <alignment horizontal="left"/>
    </xf>
    <xf numFmtId="0" fontId="12" fillId="0" borderId="22" xfId="0" applyNumberFormat="1" applyFont="1" applyFill="1" applyBorder="1" applyAlignment="1" applyProtection="1">
      <alignment horizontal="left"/>
    </xf>
    <xf numFmtId="0" fontId="3" fillId="0" borderId="36" xfId="0" applyFont="1" applyFill="1" applyBorder="1" applyAlignment="1" applyProtection="1">
      <alignment horizontal="right"/>
    </xf>
    <xf numFmtId="0" fontId="3" fillId="0" borderId="37" xfId="0" applyFont="1" applyFill="1" applyBorder="1" applyAlignment="1" applyProtection="1">
      <alignment horizontal="right"/>
    </xf>
    <xf numFmtId="0" fontId="12" fillId="0" borderId="11" xfId="0" applyNumberFormat="1" applyFont="1" applyFill="1" applyBorder="1" applyAlignment="1" applyProtection="1">
      <alignment horizontal="left"/>
    </xf>
    <xf numFmtId="0" fontId="3" fillId="0" borderId="26" xfId="0" applyFont="1" applyFill="1" applyBorder="1" applyAlignment="1" applyProtection="1">
      <alignment horizontal="right"/>
    </xf>
    <xf numFmtId="0" fontId="3" fillId="0" borderId="27" xfId="0" applyFont="1" applyFill="1" applyBorder="1" applyAlignment="1" applyProtection="1">
      <alignment horizontal="right"/>
    </xf>
    <xf numFmtId="0" fontId="12" fillId="0" borderId="3" xfId="0" applyFont="1" applyBorder="1" applyAlignment="1">
      <alignment horizontal="left" wrapText="1"/>
    </xf>
    <xf numFmtId="0" fontId="3" fillId="0" borderId="1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7" borderId="7"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12" fillId="4" borderId="7" xfId="0" applyFont="1" applyFill="1" applyBorder="1" applyAlignment="1" applyProtection="1">
      <alignment horizontal="left" wrapText="1"/>
      <protection locked="0"/>
    </xf>
    <xf numFmtId="0" fontId="12" fillId="4" borderId="11" xfId="0" applyFont="1" applyFill="1" applyBorder="1" applyAlignment="1" applyProtection="1">
      <alignment horizontal="left" wrapText="1"/>
      <protection locked="0"/>
    </xf>
    <xf numFmtId="0" fontId="3" fillId="0" borderId="0" xfId="0" applyFont="1" applyAlignment="1">
      <alignment horizontal="center"/>
    </xf>
    <xf numFmtId="0" fontId="26" fillId="0" borderId="0" xfId="0" applyFont="1" applyFill="1" applyBorder="1" applyAlignment="1">
      <alignment horizontal="center"/>
    </xf>
    <xf numFmtId="0" fontId="12" fillId="0" borderId="1" xfId="0" applyNumberFormat="1" applyFont="1" applyFill="1" applyBorder="1" applyAlignment="1" applyProtection="1">
      <alignment horizontal="left"/>
    </xf>
    <xf numFmtId="0" fontId="3" fillId="0" borderId="29" xfId="0" applyFont="1" applyFill="1" applyBorder="1" applyAlignment="1" applyProtection="1">
      <alignment horizontal="right"/>
    </xf>
    <xf numFmtId="0" fontId="3" fillId="0" borderId="38" xfId="0" applyFont="1" applyFill="1" applyBorder="1" applyAlignment="1" applyProtection="1">
      <alignment horizontal="right"/>
    </xf>
    <xf numFmtId="0" fontId="3" fillId="0" borderId="11" xfId="0" applyFont="1" applyFill="1" applyBorder="1" applyAlignment="1" applyProtection="1">
      <alignment horizontal="right"/>
    </xf>
    <xf numFmtId="0" fontId="12" fillId="0" borderId="7" xfId="0" applyFont="1" applyBorder="1" applyAlignment="1" applyProtection="1">
      <alignment horizontal="left" wrapText="1"/>
    </xf>
    <xf numFmtId="0" fontId="12" fillId="0" borderId="11" xfId="0" applyFont="1" applyBorder="1" applyAlignment="1" applyProtection="1">
      <alignment horizontal="left" wrapText="1"/>
    </xf>
    <xf numFmtId="0" fontId="25" fillId="0" borderId="7" xfId="0" applyFont="1" applyBorder="1" applyAlignment="1">
      <alignment horizontal="left" wrapText="1"/>
    </xf>
    <xf numFmtId="0" fontId="25" fillId="0" borderId="11" xfId="0" applyFont="1" applyBorder="1" applyAlignment="1">
      <alignment horizontal="left" wrapText="1"/>
    </xf>
    <xf numFmtId="0" fontId="12" fillId="0" borderId="7" xfId="0" applyFont="1" applyBorder="1" applyAlignment="1">
      <alignment horizontal="left" wrapText="1"/>
    </xf>
    <xf numFmtId="0" fontId="12" fillId="0" borderId="11" xfId="0" applyFont="1" applyBorder="1" applyAlignment="1">
      <alignment horizontal="left" wrapText="1"/>
    </xf>
    <xf numFmtId="0" fontId="12" fillId="0" borderId="2" xfId="0" applyFont="1" applyBorder="1" applyAlignment="1" applyProtection="1">
      <alignment horizontal="left" wrapText="1"/>
    </xf>
    <xf numFmtId="0" fontId="3" fillId="0" borderId="0" xfId="0" applyFont="1" applyFill="1" applyAlignment="1">
      <alignment horizontal="right" wrapText="1"/>
    </xf>
    <xf numFmtId="0" fontId="3" fillId="0" borderId="0" xfId="0" applyFont="1" applyAlignment="1">
      <alignment horizontal="right" wrapText="1"/>
    </xf>
    <xf numFmtId="0" fontId="23" fillId="0" borderId="0" xfId="0" applyFont="1" applyBorder="1" applyAlignment="1">
      <alignment horizontal="right" wrapText="1"/>
    </xf>
    <xf numFmtId="0" fontId="12" fillId="8" borderId="7" xfId="0" applyFont="1" applyFill="1" applyBorder="1" applyAlignment="1" applyProtection="1">
      <alignment horizontal="left" wrapText="1"/>
      <protection locked="0"/>
    </xf>
    <xf numFmtId="0" fontId="12" fillId="8" borderId="16" xfId="0" applyFont="1" applyFill="1" applyBorder="1" applyAlignment="1" applyProtection="1">
      <alignment horizontal="left" wrapText="1"/>
      <protection locked="0"/>
    </xf>
    <xf numFmtId="0" fontId="23" fillId="0" borderId="0" xfId="0" applyFont="1" applyFill="1" applyAlignment="1">
      <alignment horizontal="right" wrapText="1"/>
    </xf>
    <xf numFmtId="0" fontId="12" fillId="8" borderId="7" xfId="0" applyFont="1" applyFill="1" applyBorder="1" applyAlignment="1" applyProtection="1">
      <alignment horizontal="left" wrapText="1"/>
    </xf>
    <xf numFmtId="0" fontId="12" fillId="8" borderId="16" xfId="0" applyFont="1" applyFill="1" applyBorder="1" applyAlignment="1" applyProtection="1">
      <alignment horizontal="left" wrapText="1"/>
    </xf>
    <xf numFmtId="0" fontId="3" fillId="7" borderId="7" xfId="0" applyFont="1" applyFill="1" applyBorder="1" applyAlignment="1">
      <alignment horizontal="left" vertical="center" wrapText="1"/>
    </xf>
    <xf numFmtId="0" fontId="3" fillId="7" borderId="11" xfId="0" applyFont="1" applyFill="1" applyBorder="1" applyAlignment="1">
      <alignment horizontal="left" vertical="center" wrapText="1"/>
    </xf>
    <xf numFmtId="0" fontId="12" fillId="8" borderId="11" xfId="0" applyFont="1" applyFill="1" applyBorder="1" applyAlignment="1" applyProtection="1">
      <alignment horizontal="left" wrapText="1"/>
      <protection locked="0"/>
    </xf>
    <xf numFmtId="0" fontId="12" fillId="2" borderId="1" xfId="0" applyNumberFormat="1" applyFont="1" applyFill="1" applyBorder="1" applyAlignment="1" applyProtection="1">
      <alignment horizontal="left"/>
      <protection locked="0"/>
    </xf>
    <xf numFmtId="0" fontId="12" fillId="2" borderId="7" xfId="0" applyNumberFormat="1" applyFont="1" applyFill="1" applyBorder="1" applyAlignment="1" applyProtection="1">
      <alignment horizontal="left"/>
      <protection locked="0"/>
    </xf>
    <xf numFmtId="0" fontId="3" fillId="0" borderId="32" xfId="0" applyFont="1" applyBorder="1" applyAlignment="1" applyProtection="1">
      <alignment horizontal="right"/>
    </xf>
    <xf numFmtId="0" fontId="3" fillId="0" borderId="33" xfId="0" applyFont="1" applyBorder="1" applyAlignment="1" applyProtection="1">
      <alignment horizontal="right"/>
    </xf>
    <xf numFmtId="0" fontId="12" fillId="2" borderId="3" xfId="0" applyNumberFormat="1" applyFont="1" applyFill="1" applyBorder="1" applyAlignment="1" applyProtection="1">
      <alignment horizontal="left"/>
      <protection locked="0"/>
    </xf>
    <xf numFmtId="0" fontId="12" fillId="2" borderId="11" xfId="0" applyNumberFormat="1" applyFont="1" applyFill="1" applyBorder="1" applyAlignment="1" applyProtection="1">
      <alignment horizontal="left"/>
      <protection locked="0"/>
    </xf>
    <xf numFmtId="0" fontId="3" fillId="0" borderId="8" xfId="0" applyFont="1" applyFill="1" applyBorder="1" applyAlignment="1" applyProtection="1">
      <alignment horizontal="right"/>
    </xf>
    <xf numFmtId="0" fontId="3" fillId="0" borderId="12" xfId="0" applyFont="1" applyFill="1" applyBorder="1" applyAlignment="1" applyProtection="1">
      <alignment horizontal="right"/>
    </xf>
    <xf numFmtId="0" fontId="3" fillId="0" borderId="20" xfId="0" applyFont="1" applyBorder="1" applyAlignment="1" applyProtection="1">
      <alignment horizontal="right"/>
    </xf>
    <xf numFmtId="0" fontId="3" fillId="0" borderId="1" xfId="0" applyFont="1" applyBorder="1" applyAlignment="1" applyProtection="1">
      <alignment horizontal="right"/>
    </xf>
    <xf numFmtId="0" fontId="30" fillId="6" borderId="1" xfId="0" applyFont="1" applyFill="1" applyBorder="1" applyAlignment="1">
      <alignment horizontal="center"/>
    </xf>
    <xf numFmtId="0" fontId="3" fillId="0" borderId="25" xfId="0" applyFont="1" applyBorder="1" applyAlignment="1" applyProtection="1">
      <alignment horizontal="right"/>
    </xf>
    <xf numFmtId="0" fontId="3" fillId="0" borderId="35" xfId="0" applyFont="1" applyBorder="1" applyAlignment="1" applyProtection="1">
      <alignment horizontal="right"/>
    </xf>
    <xf numFmtId="0" fontId="3" fillId="0"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xf>
    <xf numFmtId="0" fontId="8" fillId="0" borderId="7" xfId="0" applyFont="1" applyBorder="1"/>
    <xf numFmtId="0" fontId="8" fillId="0" borderId="11" xfId="0" applyFont="1" applyBorder="1"/>
    <xf numFmtId="0" fontId="14" fillId="0" borderId="0" xfId="0" applyFont="1" applyBorder="1" applyAlignment="1">
      <alignment horizontal="left" wrapText="1"/>
    </xf>
    <xf numFmtId="0" fontId="12" fillId="0" borderId="7" xfId="0" applyFont="1" applyBorder="1" applyAlignment="1">
      <alignment horizontal="left"/>
    </xf>
    <xf numFmtId="0" fontId="12" fillId="0" borderId="11" xfId="0" applyFont="1" applyBorder="1" applyAlignment="1">
      <alignment horizontal="left"/>
    </xf>
    <xf numFmtId="0" fontId="12" fillId="0" borderId="7" xfId="0" applyFont="1" applyBorder="1"/>
    <xf numFmtId="0" fontId="12" fillId="0" borderId="11" xfId="0" applyFont="1" applyBorder="1"/>
    <xf numFmtId="0" fontId="12" fillId="0" borderId="7" xfId="0" applyFont="1" applyBorder="1" applyAlignment="1" applyProtection="1">
      <alignment horizontal="left"/>
    </xf>
    <xf numFmtId="0" fontId="12" fillId="0" borderId="11" xfId="0" applyFont="1" applyBorder="1" applyAlignment="1" applyProtection="1">
      <alignment horizontal="left"/>
    </xf>
    <xf numFmtId="0" fontId="12" fillId="0" borderId="7" xfId="0" applyFont="1" applyBorder="1" applyProtection="1"/>
    <xf numFmtId="0" fontId="12" fillId="0" borderId="11" xfId="0" applyFont="1" applyBorder="1" applyProtection="1"/>
    <xf numFmtId="0" fontId="12" fillId="8" borderId="11" xfId="0" applyFont="1" applyFill="1" applyBorder="1" applyAlignment="1" applyProtection="1">
      <alignment horizontal="left" wrapText="1"/>
    </xf>
    <xf numFmtId="49" fontId="3" fillId="0" borderId="2" xfId="0" applyNumberFormat="1" applyFont="1" applyBorder="1" applyAlignment="1">
      <alignment horizontal="right"/>
    </xf>
    <xf numFmtId="49" fontId="3" fillId="0" borderId="16" xfId="0" applyNumberFormat="1" applyFont="1" applyBorder="1" applyAlignment="1">
      <alignment horizontal="right"/>
    </xf>
    <xf numFmtId="49" fontId="3" fillId="0" borderId="0" xfId="0" applyNumberFormat="1" applyFont="1" applyBorder="1" applyAlignment="1">
      <alignment horizontal="right"/>
    </xf>
    <xf numFmtId="49" fontId="3" fillId="0" borderId="10" xfId="0" applyNumberFormat="1" applyFont="1" applyBorder="1" applyAlignment="1">
      <alignment horizontal="right"/>
    </xf>
    <xf numFmtId="49" fontId="12" fillId="0" borderId="7" xfId="0" applyNumberFormat="1" applyFont="1" applyBorder="1" applyAlignment="1" applyProtection="1">
      <alignment horizontal="left" wrapText="1"/>
      <protection locked="0"/>
    </xf>
    <xf numFmtId="49" fontId="12" fillId="0" borderId="11" xfId="0" applyNumberFormat="1" applyFont="1" applyBorder="1" applyAlignment="1" applyProtection="1">
      <alignment horizontal="left" wrapText="1"/>
      <protection locked="0"/>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20" xfId="0" applyFont="1" applyFill="1" applyBorder="1" applyAlignment="1" applyProtection="1">
      <alignment horizontal="right"/>
    </xf>
    <xf numFmtId="0" fontId="3" fillId="0" borderId="1" xfId="0" applyFont="1" applyFill="1" applyBorder="1" applyAlignment="1" applyProtection="1">
      <alignment horizontal="right"/>
    </xf>
    <xf numFmtId="0" fontId="3" fillId="0" borderId="1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0" fillId="6" borderId="8" xfId="0" applyFont="1" applyFill="1" applyBorder="1" applyAlignment="1">
      <alignment horizontal="center" wrapText="1"/>
    </xf>
    <xf numFmtId="0" fontId="30" fillId="6" borderId="5" xfId="0" applyFont="1" applyFill="1" applyBorder="1" applyAlignment="1">
      <alignment horizontal="center" wrapText="1"/>
    </xf>
    <xf numFmtId="0" fontId="3" fillId="0" borderId="32" xfId="0" applyFont="1" applyFill="1" applyBorder="1" applyAlignment="1" applyProtection="1">
      <alignment horizontal="right"/>
    </xf>
    <xf numFmtId="0" fontId="3" fillId="0" borderId="33" xfId="0" applyFont="1" applyFill="1" applyBorder="1" applyAlignment="1" applyProtection="1">
      <alignment horizontal="right"/>
    </xf>
    <xf numFmtId="49" fontId="12" fillId="4" borderId="7" xfId="0" applyNumberFormat="1" applyFont="1" applyFill="1" applyBorder="1" applyAlignment="1" applyProtection="1">
      <alignment horizontal="left" wrapText="1"/>
      <protection locked="0"/>
    </xf>
    <xf numFmtId="49" fontId="12" fillId="4" borderId="11" xfId="0" applyNumberFormat="1" applyFont="1" applyFill="1" applyBorder="1" applyAlignment="1" applyProtection="1">
      <alignment horizontal="left" wrapText="1"/>
      <protection locked="0"/>
    </xf>
    <xf numFmtId="0" fontId="3" fillId="0" borderId="33" xfId="0" applyFont="1" applyFill="1" applyBorder="1" applyAlignment="1" applyProtection="1">
      <alignment horizontal="center" vertical="center" wrapText="1"/>
    </xf>
    <xf numFmtId="0" fontId="3" fillId="0" borderId="34" xfId="0" applyFont="1" applyFill="1" applyBorder="1" applyAlignment="1" applyProtection="1">
      <alignment horizontal="center" vertical="center" wrapText="1"/>
    </xf>
    <xf numFmtId="0" fontId="3" fillId="0" borderId="33" xfId="0" applyFont="1" applyFill="1" applyBorder="1" applyAlignment="1" applyProtection="1">
      <alignment horizontal="center" wrapText="1"/>
    </xf>
    <xf numFmtId="0" fontId="3" fillId="0" borderId="32"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30" fillId="6" borderId="39" xfId="0" applyFont="1" applyFill="1" applyBorder="1" applyAlignment="1" applyProtection="1">
      <alignment horizontal="center" wrapText="1"/>
    </xf>
    <xf numFmtId="0" fontId="30" fillId="6" borderId="40" xfId="0" applyFont="1" applyFill="1" applyBorder="1" applyAlignment="1" applyProtection="1">
      <alignment horizontal="center" wrapText="1"/>
    </xf>
    <xf numFmtId="0" fontId="30" fillId="6" borderId="15" xfId="0" applyFont="1" applyFill="1" applyBorder="1" applyAlignment="1" applyProtection="1">
      <alignment horizontal="center" wrapText="1"/>
    </xf>
    <xf numFmtId="0" fontId="3" fillId="0" borderId="17" xfId="0" applyFont="1" applyBorder="1" applyAlignment="1">
      <alignment horizontal="center"/>
    </xf>
    <xf numFmtId="0" fontId="3" fillId="0" borderId="2" xfId="0" applyFont="1" applyBorder="1" applyAlignment="1">
      <alignment horizontal="center"/>
    </xf>
    <xf numFmtId="0" fontId="3" fillId="0" borderId="1"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12" fillId="0" borderId="1" xfId="0" applyFont="1" applyFill="1" applyBorder="1" applyAlignment="1" applyProtection="1">
      <alignment horizontal="center"/>
    </xf>
    <xf numFmtId="0" fontId="12" fillId="0" borderId="21" xfId="0" applyFont="1" applyFill="1" applyBorder="1" applyAlignment="1" applyProtection="1">
      <alignment horizontal="center"/>
    </xf>
    <xf numFmtId="0" fontId="12" fillId="0" borderId="1" xfId="0" applyFont="1" applyBorder="1" applyAlignment="1">
      <alignment horizontal="left"/>
    </xf>
    <xf numFmtId="0" fontId="12" fillId="0" borderId="17" xfId="0" applyFont="1" applyBorder="1" applyAlignment="1">
      <alignment horizontal="left"/>
    </xf>
    <xf numFmtId="0" fontId="12" fillId="0" borderId="2" xfId="0" applyFont="1" applyBorder="1" applyAlignment="1">
      <alignment horizontal="left"/>
    </xf>
    <xf numFmtId="0" fontId="3" fillId="0" borderId="28" xfId="0" applyFont="1" applyFill="1" applyBorder="1" applyAlignment="1" applyProtection="1">
      <alignment horizontal="right"/>
    </xf>
    <xf numFmtId="0" fontId="3" fillId="0" borderId="23" xfId="0" applyFont="1" applyFill="1" applyBorder="1" applyAlignment="1" applyProtection="1">
      <alignment horizontal="right"/>
    </xf>
    <xf numFmtId="0" fontId="26" fillId="0" borderId="0" xfId="0" applyFont="1" applyFill="1" applyBorder="1" applyAlignment="1">
      <alignment horizontal="center" vertical="center" wrapText="1"/>
    </xf>
    <xf numFmtId="40" fontId="3" fillId="0" borderId="0" xfId="0" applyNumberFormat="1" applyFont="1" applyBorder="1" applyAlignment="1" applyProtection="1">
      <alignment horizontal="right"/>
    </xf>
    <xf numFmtId="0" fontId="12" fillId="0" borderId="1" xfId="0" applyFont="1" applyBorder="1" applyAlignment="1" applyProtection="1">
      <alignment horizontal="center"/>
    </xf>
    <xf numFmtId="0" fontId="12" fillId="0" borderId="21" xfId="0" applyFont="1" applyBorder="1" applyAlignment="1" applyProtection="1">
      <alignment horizontal="center"/>
    </xf>
    <xf numFmtId="0" fontId="12" fillId="4" borderId="1" xfId="0" applyFont="1" applyFill="1" applyBorder="1" applyAlignment="1" applyProtection="1">
      <alignment horizontal="center"/>
      <protection locked="0"/>
    </xf>
    <xf numFmtId="0" fontId="12" fillId="4" borderId="21" xfId="0" applyFont="1" applyFill="1" applyBorder="1" applyAlignment="1" applyProtection="1">
      <alignment horizontal="center"/>
      <protection locked="0"/>
    </xf>
    <xf numFmtId="0" fontId="12" fillId="4" borderId="23" xfId="0" applyFont="1" applyFill="1" applyBorder="1" applyAlignment="1" applyProtection="1">
      <alignment horizontal="center"/>
      <protection locked="0"/>
    </xf>
    <xf numFmtId="0" fontId="12" fillId="4" borderId="24" xfId="0" applyFont="1" applyFill="1" applyBorder="1" applyAlignment="1" applyProtection="1">
      <alignment horizontal="center"/>
      <protection locked="0"/>
    </xf>
    <xf numFmtId="0" fontId="3" fillId="0" borderId="2" xfId="0" applyFont="1" applyBorder="1" applyAlignment="1">
      <alignment horizontal="right"/>
    </xf>
    <xf numFmtId="0" fontId="3" fillId="0" borderId="16" xfId="0" applyFont="1" applyBorder="1" applyAlignment="1">
      <alignment horizontal="right"/>
    </xf>
    <xf numFmtId="0" fontId="3" fillId="0" borderId="0" xfId="0" applyFont="1" applyBorder="1" applyAlignment="1">
      <alignment horizontal="right"/>
    </xf>
    <xf numFmtId="0" fontId="3" fillId="0" borderId="10" xfId="0" applyFont="1" applyBorder="1" applyAlignment="1">
      <alignment horizontal="right"/>
    </xf>
    <xf numFmtId="0" fontId="3" fillId="0" borderId="33"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2"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3" fillId="0" borderId="33" xfId="0" applyFont="1" applyBorder="1" applyAlignment="1" applyProtection="1">
      <alignment horizontal="center" wrapText="1"/>
    </xf>
    <xf numFmtId="0" fontId="12" fillId="0" borderId="3" xfId="0" applyFont="1" applyBorder="1" applyAlignment="1">
      <alignment horizontal="left"/>
    </xf>
    <xf numFmtId="0" fontId="3" fillId="0" borderId="1" xfId="0" applyFont="1" applyBorder="1" applyAlignment="1" applyProtection="1">
      <alignment horizontal="center" vertical="center" wrapText="1"/>
    </xf>
    <xf numFmtId="0" fontId="3" fillId="0" borderId="21" xfId="0" applyFont="1" applyBorder="1" applyAlignment="1" applyProtection="1">
      <alignment horizontal="center" vertical="center" wrapText="1"/>
    </xf>
  </cellXfs>
  <cellStyles count="3">
    <cellStyle name="Currency" xfId="1" builtinId="4"/>
    <cellStyle name="Normal" xfId="0" builtinId="0"/>
    <cellStyle name="Percent 2" xfId="2"/>
  </cellStyles>
  <dxfs count="51">
    <dxf>
      <fill>
        <patternFill patternType="solid">
          <bgColor theme="1" tint="0.34998626667073579"/>
        </patternFill>
      </fill>
    </dxf>
    <dxf>
      <fill>
        <patternFill patternType="solid">
          <bgColor theme="1" tint="0.34998626667073579"/>
        </patternFill>
      </fill>
    </dxf>
    <dxf>
      <fill>
        <patternFill patternType="solid">
          <bgColor theme="1" tint="0.34998626667073579"/>
        </patternFill>
      </fill>
    </dxf>
    <dxf>
      <fill>
        <patternFill patternType="solid">
          <bgColor theme="1" tint="0.34998626667073579"/>
        </patternFill>
      </fill>
    </dxf>
    <dxf>
      <fill>
        <patternFill patternType="solid">
          <bgColor theme="1" tint="0.34998626667073579"/>
        </patternFill>
      </fill>
    </dxf>
    <dxf>
      <fill>
        <patternFill patternType="solid">
          <bgColor theme="1" tint="0.34998626667073579"/>
        </patternFill>
      </fill>
    </dxf>
    <dxf>
      <fill>
        <patternFill>
          <bgColor rgb="FFFF0000"/>
        </patternFill>
      </fill>
    </dxf>
    <dxf>
      <fill>
        <patternFill patternType="solid">
          <bgColor theme="1" tint="0.34998626667073579"/>
        </patternFill>
      </fill>
    </dxf>
    <dxf>
      <fill>
        <patternFill>
          <bgColor rgb="FFFF0000"/>
        </patternFill>
      </fill>
    </dxf>
    <dxf>
      <fill>
        <patternFill>
          <bgColor rgb="FFFFFF00"/>
        </patternFill>
      </fill>
    </dxf>
    <dxf>
      <fill>
        <patternFill patternType="solid">
          <bgColor theme="1" tint="0.34998626667073579"/>
        </patternFill>
      </fill>
    </dxf>
    <dxf>
      <fill>
        <patternFill patternType="solid">
          <bgColor theme="1" tint="0.34998626667073579"/>
        </patternFill>
      </fill>
    </dxf>
    <dxf>
      <fill>
        <patternFill patternType="solid">
          <bgColor theme="1" tint="0.34998626667073579"/>
        </patternFill>
      </fill>
    </dxf>
    <dxf>
      <fill>
        <patternFill patternType="solid">
          <bgColor theme="1" tint="0.34998626667073579"/>
        </patternFill>
      </fill>
    </dxf>
    <dxf>
      <fill>
        <patternFill patternType="solid">
          <bgColor theme="1" tint="0.34998626667073579"/>
        </patternFill>
      </fill>
    </dxf>
    <dxf>
      <fill>
        <patternFill patternType="solid">
          <bgColor theme="1" tint="0.34998626667073579"/>
        </patternFill>
      </fill>
    </dxf>
    <dxf>
      <fill>
        <patternFill>
          <bgColor rgb="FFFF0000"/>
        </patternFill>
      </fill>
    </dxf>
    <dxf>
      <fill>
        <patternFill patternType="solid">
          <bgColor theme="1" tint="0.34998626667073579"/>
        </patternFill>
      </fill>
    </dxf>
    <dxf>
      <fill>
        <patternFill>
          <bgColor rgb="FFFF0000"/>
        </patternFill>
      </fill>
    </dxf>
    <dxf>
      <fill>
        <patternFill>
          <bgColor rgb="FFFFFF00"/>
        </patternFill>
      </fill>
    </dxf>
    <dxf>
      <fill>
        <patternFill patternType="solid">
          <bgColor theme="1" tint="0.34998626667073579"/>
        </patternFill>
      </fill>
    </dxf>
    <dxf>
      <fill>
        <patternFill patternType="solid">
          <bgColor theme="1" tint="0.34998626667073579"/>
        </patternFill>
      </fill>
    </dxf>
    <dxf>
      <fill>
        <patternFill patternType="solid">
          <bgColor theme="1" tint="0.34998626667073579"/>
        </patternFill>
      </fill>
    </dxf>
    <dxf>
      <fill>
        <patternFill patternType="solid">
          <bgColor theme="1" tint="0.34998626667073579"/>
        </patternFill>
      </fill>
    </dxf>
    <dxf>
      <fill>
        <patternFill patternType="solid">
          <bgColor theme="1" tint="0.34998626667073579"/>
        </patternFill>
      </fill>
    </dxf>
    <dxf>
      <fill>
        <patternFill patternType="solid">
          <bgColor theme="1" tint="0.34998626667073579"/>
        </patternFill>
      </fill>
    </dxf>
    <dxf>
      <fill>
        <patternFill>
          <bgColor rgb="FFFF0000"/>
        </patternFill>
      </fill>
    </dxf>
    <dxf>
      <fill>
        <patternFill patternType="solid">
          <bgColor theme="1" tint="0.34998626667073579"/>
        </patternFill>
      </fill>
    </dxf>
    <dxf>
      <fill>
        <patternFill>
          <bgColor rgb="FFFF0000"/>
        </patternFill>
      </fill>
    </dxf>
    <dxf>
      <fill>
        <patternFill>
          <bgColor rgb="FFFFFF00"/>
        </patternFill>
      </fill>
    </dxf>
    <dxf>
      <fill>
        <patternFill patternType="solid">
          <bgColor theme="1" tint="0.34998626667073579"/>
        </patternFill>
      </fill>
    </dxf>
    <dxf>
      <fill>
        <patternFill patternType="solid">
          <bgColor theme="1" tint="0.34998626667073579"/>
        </patternFill>
      </fill>
    </dxf>
    <dxf>
      <fill>
        <patternFill patternType="solid">
          <bgColor theme="1" tint="0.34998626667073579"/>
        </patternFill>
      </fill>
    </dxf>
    <dxf>
      <fill>
        <patternFill patternType="solid">
          <bgColor theme="1" tint="0.34998626667073579"/>
        </patternFill>
      </fill>
    </dxf>
    <dxf>
      <fill>
        <patternFill patternType="solid">
          <bgColor theme="1" tint="0.34998626667073579"/>
        </patternFill>
      </fill>
    </dxf>
    <dxf>
      <fill>
        <patternFill patternType="solid">
          <bgColor theme="1" tint="0.34998626667073579"/>
        </patternFill>
      </fill>
    </dxf>
    <dxf>
      <fill>
        <patternFill>
          <bgColor rgb="FFFF0000"/>
        </patternFill>
      </fill>
    </dxf>
    <dxf>
      <fill>
        <patternFill patternType="solid">
          <bgColor theme="1" tint="0.34998626667073579"/>
        </patternFill>
      </fill>
    </dxf>
    <dxf>
      <fill>
        <patternFill>
          <bgColor rgb="FFFF0000"/>
        </patternFill>
      </fill>
    </dxf>
    <dxf>
      <fill>
        <patternFill>
          <bgColor rgb="FFFFFF00"/>
        </patternFill>
      </fill>
    </dxf>
    <dxf>
      <fill>
        <patternFill patternType="solid">
          <bgColor theme="1" tint="0.34998626667073579"/>
        </patternFill>
      </fill>
    </dxf>
    <dxf>
      <fill>
        <patternFill patternType="solid">
          <bgColor theme="1" tint="0.34998626667073579"/>
        </patternFill>
      </fill>
    </dxf>
    <dxf>
      <fill>
        <patternFill patternType="solid">
          <bgColor theme="1" tint="0.34998626667073579"/>
        </patternFill>
      </fill>
    </dxf>
    <dxf>
      <fill>
        <patternFill patternType="solid">
          <bgColor theme="1" tint="0.34998626667073579"/>
        </patternFill>
      </fill>
    </dxf>
    <dxf>
      <fill>
        <patternFill patternType="solid">
          <bgColor theme="1" tint="0.34998626667073579"/>
        </patternFill>
      </fill>
    </dxf>
    <dxf>
      <fill>
        <patternFill patternType="solid">
          <bgColor theme="1" tint="0.34998626667073579"/>
        </patternFill>
      </fill>
    </dxf>
    <dxf>
      <fill>
        <patternFill>
          <bgColor rgb="FFFF0000"/>
        </patternFill>
      </fill>
    </dxf>
    <dxf>
      <fill>
        <patternFill patternType="solid">
          <bgColor theme="1" tint="0.34998626667073579"/>
        </patternFill>
      </fill>
    </dxf>
    <dxf>
      <fill>
        <patternFill>
          <bgColor rgb="FFFF0000"/>
        </patternFill>
      </fill>
    </dxf>
    <dxf>
      <fill>
        <patternFill>
          <bgColor rgb="FFFFFF00"/>
        </patternFill>
      </fill>
    </dxf>
    <dxf>
      <fill>
        <patternFill>
          <bgColor rgb="FFFFFF00"/>
        </patternFill>
      </fill>
    </dxf>
  </dxfs>
  <tableStyles count="0" defaultTableStyle="TableStyleMedium9"/>
  <colors>
    <mruColors>
      <color rgb="FFFFFFCC"/>
      <color rgb="FF0000FF"/>
      <color rgb="FFE74227"/>
      <color rgb="FF66FF33"/>
      <color rgb="FFCC99FF"/>
      <color rgb="FFE6B8B7"/>
      <color rgb="FFB8CCE4"/>
      <color rgb="FF993366"/>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542925</xdr:colOff>
      <xdr:row>5</xdr:row>
      <xdr:rowOff>9525</xdr:rowOff>
    </xdr:to>
    <xdr:pic>
      <xdr:nvPicPr>
        <xdr:cNvPr id="2" name="Picture 3" descr="Screen shot 2010-01-21 at 2.23.04 PM.png">
          <a:extLst>
            <a:ext uri="{FF2B5EF4-FFF2-40B4-BE49-F238E27FC236}">
              <a16:creationId xmlns:a16="http://schemas.microsoft.com/office/drawing/2014/main" id="{3DE584D0-EDA5-496E-919C-FA17ACBD5F4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41997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351643</xdr:colOff>
      <xdr:row>51</xdr:row>
      <xdr:rowOff>62005</xdr:rowOff>
    </xdr:from>
    <xdr:to>
      <xdr:col>22</xdr:col>
      <xdr:colOff>28858</xdr:colOff>
      <xdr:row>68</xdr:row>
      <xdr:rowOff>57150</xdr:rowOff>
    </xdr:to>
    <xdr:sp macro="" textlink="">
      <xdr:nvSpPr>
        <xdr:cNvPr id="2" name="Pentagon 1">
          <a:extLst>
            <a:ext uri="{FF2B5EF4-FFF2-40B4-BE49-F238E27FC236}">
              <a16:creationId xmlns:a16="http://schemas.microsoft.com/office/drawing/2014/main" id="{8B0C8C9C-8A42-45F9-B243-F360915D0021}"/>
            </a:ext>
          </a:extLst>
        </xdr:cNvPr>
        <xdr:cNvSpPr/>
      </xdr:nvSpPr>
      <xdr:spPr>
        <a:xfrm rot="10800000" flipV="1">
          <a:off x="12334093" y="9425080"/>
          <a:ext cx="5716065" cy="3138395"/>
        </a:xfrm>
        <a:prstGeom prst="homePlate">
          <a:avLst>
            <a:gd name="adj" fmla="val 0"/>
          </a:avLst>
        </a:prstGeom>
        <a:solidFill>
          <a:schemeClr val="accent4">
            <a:lumMod val="40000"/>
            <a:lumOff val="60000"/>
          </a:schemeClr>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t"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en-US" b="1" u="sng">
              <a:solidFill>
                <a:sysClr val="windowText" lastClr="000000"/>
              </a:solidFill>
              <a:effectLst/>
            </a:rPr>
            <a:t>Instructions</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Column A:  Use the drop-down menu to select the Funding Type</a:t>
          </a:r>
          <a:r>
            <a:rPr lang="en-US" b="0" u="none">
              <a:solidFill>
                <a:sysClr val="windowText" lastClr="000000"/>
              </a:solidFill>
              <a:effectLst/>
            </a:rPr>
            <a:t> for the</a:t>
          </a:r>
          <a:r>
            <a:rPr lang="en-US" b="0" u="none" baseline="0">
              <a:solidFill>
                <a:sysClr val="windowText" lastClr="000000"/>
              </a:solidFill>
              <a:effectLst/>
            </a:rPr>
            <a:t> change.</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Column B:  The Funding Description will autopopulate based on the Changes Summary section.</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Column C:  Include the Change Order/Allowance number.</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a:solidFill>
                <a:sysClr val="windowText" lastClr="000000"/>
              </a:solidFill>
              <a:effectLst/>
            </a:rPr>
            <a:t>Column</a:t>
          </a:r>
          <a:r>
            <a:rPr lang="en-US" b="0" u="none" baseline="0">
              <a:solidFill>
                <a:sysClr val="windowText" lastClr="000000"/>
              </a:solidFill>
              <a:effectLst/>
            </a:rPr>
            <a:t> D:  I</a:t>
          </a:r>
          <a:r>
            <a:rPr lang="en-US" b="0" u="none">
              <a:solidFill>
                <a:sysClr val="windowText" lastClr="000000"/>
              </a:solidFill>
              <a:effectLst/>
            </a:rPr>
            <a:t>nclude the</a:t>
          </a:r>
          <a:r>
            <a:rPr lang="en-US" b="0" u="none" baseline="0">
              <a:solidFill>
                <a:sysClr val="windowText" lastClr="000000"/>
              </a:solidFill>
              <a:effectLst/>
            </a:rPr>
            <a:t> Change Order Request number and work description in description cells.</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Column F:   Enter the total authorized value of the change.</a:t>
          </a:r>
        </a:p>
        <a:p>
          <a:pPr marL="0" marR="0" lvl="0" indent="0" algn="l" defTabSz="914400" eaLnBrk="1" fontAlgn="auto" latinLnBrk="0" hangingPunct="1">
            <a:lnSpc>
              <a:spcPct val="100000"/>
            </a:lnSpc>
            <a:spcBef>
              <a:spcPts val="0"/>
            </a:spcBef>
            <a:spcAft>
              <a:spcPts val="0"/>
            </a:spcAft>
            <a:buClrTx/>
            <a:buSzTx/>
            <a:buFontTx/>
            <a:buNone/>
            <a:tabLst/>
            <a:defRPr/>
          </a:pPr>
          <a:endParaRPr lang="en-US" b="0" u="none" baseline="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b="1" u="none" baseline="0">
              <a:solidFill>
                <a:sysClr val="windowText" lastClr="000000"/>
              </a:solidFill>
              <a:effectLst/>
            </a:rPr>
            <a:t>For change orders that include deductive and additive amounts. </a:t>
          </a:r>
        </a:p>
        <a:p>
          <a:pPr marL="0" marR="0" lvl="0" indent="0" algn="l" defTabSz="914400" eaLnBrk="1" fontAlgn="auto" latinLnBrk="0" hangingPunct="1">
            <a:lnSpc>
              <a:spcPct val="100000"/>
            </a:lnSpc>
            <a:spcBef>
              <a:spcPts val="0"/>
            </a:spcBef>
            <a:spcAft>
              <a:spcPts val="0"/>
            </a:spcAft>
            <a:buClrTx/>
            <a:buSzTx/>
            <a:buFontTx/>
            <a:buNone/>
            <a:tabLst/>
            <a:defRPr/>
          </a:pPr>
          <a:r>
            <a:rPr lang="en-US" b="1" u="none" baseline="0">
              <a:solidFill>
                <a:sysClr val="windowText" lastClr="000000"/>
              </a:solidFill>
              <a:effectLst/>
            </a:rPr>
            <a:t>Include one line for the additive and one line for the deductive change order amount. </a:t>
          </a:r>
        </a:p>
        <a:p>
          <a:pPr marL="0" marR="0" lvl="0" indent="0" algn="l" defTabSz="914400" eaLnBrk="1" fontAlgn="auto" latinLnBrk="0" hangingPunct="1">
            <a:lnSpc>
              <a:spcPct val="100000"/>
            </a:lnSpc>
            <a:spcBef>
              <a:spcPts val="0"/>
            </a:spcBef>
            <a:spcAft>
              <a:spcPts val="0"/>
            </a:spcAft>
            <a:buClrTx/>
            <a:buSzTx/>
            <a:buFontTx/>
            <a:buNone/>
            <a:tabLst/>
            <a:defRPr/>
          </a:pPr>
          <a:r>
            <a:rPr lang="en-US" b="1" u="none" baseline="0">
              <a:solidFill>
                <a:sysClr val="windowText" lastClr="000000"/>
              </a:solidFill>
              <a:effectLst/>
            </a:rPr>
            <a:t>Do </a:t>
          </a:r>
          <a:r>
            <a:rPr lang="en-US" b="1" u="sng" baseline="0">
              <a:solidFill>
                <a:sysClr val="windowText" lastClr="000000"/>
              </a:solidFill>
              <a:effectLst/>
            </a:rPr>
            <a:t>NOT</a:t>
          </a:r>
          <a:r>
            <a:rPr lang="en-US" b="1" u="none" baseline="0">
              <a:solidFill>
                <a:sysClr val="windowText" lastClr="000000"/>
              </a:solidFill>
              <a:effectLst/>
            </a:rPr>
            <a:t> use only one line for net change order amount.</a:t>
          </a:r>
          <a:endParaRPr lang="en-US" b="1" u="none">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b="1" u="none">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b="0" u="none">
              <a:solidFill>
                <a:sysClr val="windowText" lastClr="000000"/>
              </a:solidFill>
              <a:effectLst/>
            </a:rPr>
            <a:t>Column</a:t>
          </a:r>
          <a:r>
            <a:rPr lang="en-US" b="0" u="none" baseline="0">
              <a:solidFill>
                <a:sysClr val="windowText" lastClr="000000"/>
              </a:solidFill>
              <a:effectLst/>
            </a:rPr>
            <a:t> G:   Enter the total percentage of the </a:t>
          </a:r>
          <a:r>
            <a:rPr lang="en-US" b="0" i="1" u="none" baseline="0">
              <a:solidFill>
                <a:sysClr val="windowText" lastClr="000000"/>
              </a:solidFill>
              <a:effectLst/>
            </a:rPr>
            <a:t>previous </a:t>
          </a:r>
          <a:r>
            <a:rPr lang="en-US" b="0" i="0" u="none" baseline="0">
              <a:solidFill>
                <a:sysClr val="windowText" lastClr="000000"/>
              </a:solidFill>
              <a:effectLst/>
            </a:rPr>
            <a:t>work complete. (Column K from previous  </a:t>
          </a:r>
        </a:p>
        <a:p>
          <a:pPr marL="0" marR="0" lvl="0" indent="0" algn="l" defTabSz="914400" eaLnBrk="1" fontAlgn="auto" latinLnBrk="0" hangingPunct="1">
            <a:lnSpc>
              <a:spcPct val="100000"/>
            </a:lnSpc>
            <a:spcBef>
              <a:spcPts val="0"/>
            </a:spcBef>
            <a:spcAft>
              <a:spcPts val="0"/>
            </a:spcAft>
            <a:buClrTx/>
            <a:buSzTx/>
            <a:buFontTx/>
            <a:buNone/>
            <a:tabLst/>
            <a:defRPr/>
          </a:pPr>
          <a:r>
            <a:rPr lang="en-US" b="0" i="0" u="none" baseline="0">
              <a:solidFill>
                <a:sysClr val="windowText" lastClr="000000"/>
              </a:solidFill>
              <a:effectLst/>
            </a:rPr>
            <a:t>                      invoice). Amount will automatically calculate.</a:t>
          </a:r>
        </a:p>
        <a:p>
          <a:pPr marL="0" marR="0" lvl="0" indent="0" algn="l" defTabSz="914400" eaLnBrk="1" fontAlgn="auto" latinLnBrk="0" hangingPunct="1">
            <a:lnSpc>
              <a:spcPct val="100000"/>
            </a:lnSpc>
            <a:spcBef>
              <a:spcPts val="0"/>
            </a:spcBef>
            <a:spcAft>
              <a:spcPts val="0"/>
            </a:spcAft>
            <a:buClrTx/>
            <a:buSzTx/>
            <a:buFontTx/>
            <a:buNone/>
            <a:tabLst/>
            <a:defRPr/>
          </a:pPr>
          <a:r>
            <a:rPr lang="en-US" b="0" i="0" u="none" baseline="0">
              <a:solidFill>
                <a:sysClr val="windowText" lastClr="000000"/>
              </a:solidFill>
              <a:effectLst/>
            </a:rPr>
            <a:t>Column I:     Enter the percentage of work completed </a:t>
          </a:r>
          <a:r>
            <a:rPr lang="en-US" b="0" i="1" u="none" baseline="0">
              <a:solidFill>
                <a:sysClr val="windowText" lastClr="000000"/>
              </a:solidFill>
              <a:effectLst/>
            </a:rPr>
            <a:t>this period</a:t>
          </a:r>
          <a:r>
            <a:rPr lang="en-US" b="0" i="0" u="none" baseline="0">
              <a:solidFill>
                <a:sysClr val="windowText" lastClr="000000"/>
              </a:solidFill>
              <a:effectLst/>
            </a:rPr>
            <a:t>. Amount will automatically </a:t>
          </a:r>
        </a:p>
        <a:p>
          <a:pPr marL="0" marR="0" lvl="0" indent="0" algn="l" defTabSz="914400" eaLnBrk="1" fontAlgn="auto" latinLnBrk="0" hangingPunct="1">
            <a:lnSpc>
              <a:spcPct val="100000"/>
            </a:lnSpc>
            <a:spcBef>
              <a:spcPts val="0"/>
            </a:spcBef>
            <a:spcAft>
              <a:spcPts val="0"/>
            </a:spcAft>
            <a:buClrTx/>
            <a:buSzTx/>
            <a:buFontTx/>
            <a:buNone/>
            <a:tabLst/>
            <a:defRPr/>
          </a:pPr>
          <a:r>
            <a:rPr lang="en-US" b="0" i="0" u="none" baseline="0">
              <a:solidFill>
                <a:sysClr val="windowText" lastClr="000000"/>
              </a:solidFill>
              <a:effectLst/>
            </a:rPr>
            <a:t>                      calculate.</a:t>
          </a:r>
        </a:p>
        <a:p>
          <a:pPr marL="0" marR="0" lvl="0" indent="0" algn="l" defTabSz="914400" eaLnBrk="1" fontAlgn="auto" latinLnBrk="0" hangingPunct="1">
            <a:lnSpc>
              <a:spcPct val="100000"/>
            </a:lnSpc>
            <a:spcBef>
              <a:spcPts val="0"/>
            </a:spcBef>
            <a:spcAft>
              <a:spcPts val="0"/>
            </a:spcAft>
            <a:buClrTx/>
            <a:buSzTx/>
            <a:buFontTx/>
            <a:buNone/>
            <a:tabLst/>
            <a:defRPr/>
          </a:pPr>
          <a:endParaRPr lang="en-US" b="0" i="0" u="none" baseline="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b="0" i="0" u="none" baseline="0">
              <a:solidFill>
                <a:sysClr val="windowText" lastClr="000000"/>
              </a:solidFill>
              <a:effectLst/>
            </a:rPr>
            <a:t>Values will automatically calculate for Earned to Date and Balance of Work to Complete.</a:t>
          </a:r>
        </a:p>
        <a:p>
          <a:pPr marL="0" marR="0" lvl="0" indent="0" algn="l" defTabSz="914400" eaLnBrk="1" fontAlgn="auto" latinLnBrk="0" hangingPunct="1">
            <a:lnSpc>
              <a:spcPct val="100000"/>
            </a:lnSpc>
            <a:spcBef>
              <a:spcPts val="0"/>
            </a:spcBef>
            <a:spcAft>
              <a:spcPts val="0"/>
            </a:spcAft>
            <a:buClrTx/>
            <a:buSzTx/>
            <a:buFontTx/>
            <a:buNone/>
            <a:tabLst/>
            <a:defRPr/>
          </a:pPr>
          <a:endParaRPr lang="en-US" b="0" i="0" u="none" baseline="0">
            <a:solidFill>
              <a:sysClr val="windowText" lastClr="000000"/>
            </a:solidFill>
            <a:effectLst/>
          </a:endParaRPr>
        </a:p>
      </xdr:txBody>
    </xdr:sp>
    <xdr:clientData/>
  </xdr:twoCellAnchor>
  <xdr:twoCellAnchor>
    <xdr:from>
      <xdr:col>14</xdr:col>
      <xdr:colOff>352909</xdr:colOff>
      <xdr:row>4</xdr:row>
      <xdr:rowOff>114912</xdr:rowOff>
    </xdr:from>
    <xdr:to>
      <xdr:col>21</xdr:col>
      <xdr:colOff>190499</xdr:colOff>
      <xdr:row>16</xdr:row>
      <xdr:rowOff>180975</xdr:rowOff>
    </xdr:to>
    <xdr:sp macro="" textlink="">
      <xdr:nvSpPr>
        <xdr:cNvPr id="3" name="Pentagon 1">
          <a:extLst>
            <a:ext uri="{FF2B5EF4-FFF2-40B4-BE49-F238E27FC236}">
              <a16:creationId xmlns:a16="http://schemas.microsoft.com/office/drawing/2014/main" id="{E633DBA9-B8A1-4688-B056-25B298BE3459}"/>
            </a:ext>
          </a:extLst>
        </xdr:cNvPr>
        <xdr:cNvSpPr/>
      </xdr:nvSpPr>
      <xdr:spPr>
        <a:xfrm rot="10800000" flipV="1">
          <a:off x="12335359" y="991212"/>
          <a:ext cx="5190640" cy="2628288"/>
        </a:xfrm>
        <a:prstGeom prst="homePlate">
          <a:avLst>
            <a:gd name="adj" fmla="val 0"/>
          </a:avLst>
        </a:prstGeom>
        <a:solidFill>
          <a:schemeClr val="accent4">
            <a:lumMod val="40000"/>
            <a:lumOff val="60000"/>
          </a:schemeClr>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t"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en-US" b="1" u="sng">
              <a:solidFill>
                <a:sysClr val="windowText" lastClr="000000"/>
              </a:solidFill>
              <a:effectLst/>
            </a:rPr>
            <a:t>Instructions</a:t>
          </a:r>
        </a:p>
        <a:p>
          <a:pPr marL="0" marR="0" lvl="0" indent="0" algn="l" defTabSz="914400" eaLnBrk="1" fontAlgn="auto" latinLnBrk="0" hangingPunct="1">
            <a:lnSpc>
              <a:spcPct val="100000"/>
            </a:lnSpc>
            <a:spcBef>
              <a:spcPts val="0"/>
            </a:spcBef>
            <a:spcAft>
              <a:spcPts val="0"/>
            </a:spcAft>
            <a:buClrTx/>
            <a:buSzTx/>
            <a:buFontTx/>
            <a:buNone/>
            <a:tabLst/>
            <a:defRPr/>
          </a:pPr>
          <a:endParaRPr lang="en-US" b="1" u="sng" baseline="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"Changes Summary" section (Page 1 of 4) for </a:t>
          </a:r>
          <a:r>
            <a:rPr lang="en-US" b="1" u="none" baseline="0">
              <a:solidFill>
                <a:sysClr val="windowText" lastClr="000000"/>
              </a:solidFill>
              <a:effectLst/>
            </a:rPr>
            <a:t>CPT &amp; PMO </a:t>
          </a:r>
          <a:r>
            <a:rPr lang="en-US" b="0" u="none" baseline="0">
              <a:solidFill>
                <a:sysClr val="windowText" lastClr="000000"/>
              </a:solidFill>
              <a:effectLst/>
            </a:rPr>
            <a:t>use only.</a:t>
          </a:r>
        </a:p>
        <a:p>
          <a:pPr marL="0" marR="0" lvl="0" indent="0" algn="l" defTabSz="914400" eaLnBrk="1" fontAlgn="auto" latinLnBrk="0" hangingPunct="1">
            <a:lnSpc>
              <a:spcPct val="100000"/>
            </a:lnSpc>
            <a:spcBef>
              <a:spcPts val="0"/>
            </a:spcBef>
            <a:spcAft>
              <a:spcPts val="0"/>
            </a:spcAft>
            <a:buClrTx/>
            <a:buSzTx/>
            <a:buFontTx/>
            <a:buNone/>
            <a:tabLst/>
            <a:defRPr/>
          </a:pPr>
          <a:endParaRPr lang="en-US" b="0" u="none">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b="0" u="none">
              <a:solidFill>
                <a:sysClr val="windowText" lastClr="000000"/>
              </a:solidFill>
              <a:effectLst/>
            </a:rPr>
            <a:t>Column A: Enter new</a:t>
          </a:r>
          <a:r>
            <a:rPr lang="en-US" b="0" u="none" baseline="0">
              <a:solidFill>
                <a:sysClr val="windowText" lastClr="000000"/>
              </a:solidFill>
              <a:effectLst/>
            </a:rPr>
            <a:t> funding types numbers for additional changes, as needed </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                    (i.e., 1.4, 1.5).</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Column B: Enter the Funding Description for any additional changes, as applicable.</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Column D: Enter the Original Contract Award value for the change initiated from </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                    approved Allowance, Change Order or Owner Contractor Contingency form. </a:t>
          </a:r>
        </a:p>
        <a:p>
          <a:pPr marL="0" marR="0" lvl="0" indent="0" algn="l" defTabSz="914400" eaLnBrk="1" fontAlgn="auto" latinLnBrk="0" hangingPunct="1">
            <a:lnSpc>
              <a:spcPct val="100000"/>
            </a:lnSpc>
            <a:spcBef>
              <a:spcPts val="0"/>
            </a:spcBef>
            <a:spcAft>
              <a:spcPts val="0"/>
            </a:spcAft>
            <a:buClrTx/>
            <a:buSzTx/>
            <a:buFontTx/>
            <a:buNone/>
            <a:tabLst/>
            <a:defRPr/>
          </a:pPr>
          <a:endParaRPr lang="en-US" b="0" u="none" baseline="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Remaining values in the Changes Summary section will automatically calculate according to the information that is entered in the detailed changes section below.</a:t>
          </a:r>
        </a:p>
        <a:p>
          <a:pPr marL="0" marR="0" lvl="0" indent="0" algn="l" defTabSz="914400" eaLnBrk="1" fontAlgn="auto" latinLnBrk="0" hangingPunct="1">
            <a:lnSpc>
              <a:spcPct val="100000"/>
            </a:lnSpc>
            <a:spcBef>
              <a:spcPts val="0"/>
            </a:spcBef>
            <a:spcAft>
              <a:spcPts val="0"/>
            </a:spcAft>
            <a:buClrTx/>
            <a:buSzTx/>
            <a:buFontTx/>
            <a:buNone/>
            <a:tabLst/>
            <a:defRPr/>
          </a:pPr>
          <a:endParaRPr lang="en-US" b="0" u="none" baseline="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Approved/Authorized amount will auto populate in Column J as changes get approved.</a:t>
          </a:r>
        </a:p>
      </xdr:txBody>
    </xdr:sp>
    <xdr:clientData/>
  </xdr:twoCellAnchor>
  <xdr:twoCellAnchor editAs="oneCell">
    <xdr:from>
      <xdr:col>3</xdr:col>
      <xdr:colOff>208642</xdr:colOff>
      <xdr:row>0</xdr:row>
      <xdr:rowOff>9073</xdr:rowOff>
    </xdr:from>
    <xdr:to>
      <xdr:col>9</xdr:col>
      <xdr:colOff>155677</xdr:colOff>
      <xdr:row>4</xdr:row>
      <xdr:rowOff>1</xdr:rowOff>
    </xdr:to>
    <xdr:pic>
      <xdr:nvPicPr>
        <xdr:cNvPr id="4" name="Picture 3" descr="Screen shot 2010-01-21 at 2.23.04 PM.png">
          <a:extLst>
            <a:ext uri="{FF2B5EF4-FFF2-40B4-BE49-F238E27FC236}">
              <a16:creationId xmlns:a16="http://schemas.microsoft.com/office/drawing/2014/main" id="{00000000-0008-0000-0300-00005C2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3267" y="9073"/>
          <a:ext cx="4814310" cy="867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537152</xdr:colOff>
      <xdr:row>5</xdr:row>
      <xdr:rowOff>9525</xdr:rowOff>
    </xdr:to>
    <xdr:pic>
      <xdr:nvPicPr>
        <xdr:cNvPr id="2" name="Picture 3" descr="Screen shot 2010-01-21 at 2.23.04 PM.png">
          <a:extLst>
            <a:ext uri="{FF2B5EF4-FFF2-40B4-BE49-F238E27FC236}">
              <a16:creationId xmlns:a16="http://schemas.microsoft.com/office/drawing/2014/main" id="{00000000-0008-0000-0300-00005C2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979352" cy="133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1923134</xdr:colOff>
      <xdr:row>0</xdr:row>
      <xdr:rowOff>18143</xdr:rowOff>
    </xdr:from>
    <xdr:to>
      <xdr:col>7</xdr:col>
      <xdr:colOff>681812</xdr:colOff>
      <xdr:row>5</xdr:row>
      <xdr:rowOff>27214</xdr:rowOff>
    </xdr:to>
    <xdr:pic>
      <xdr:nvPicPr>
        <xdr:cNvPr id="2" name="Picture 3" descr="Screen shot 2010-01-21 at 2.23.04 PM.png">
          <a:extLst>
            <a:ext uri="{FF2B5EF4-FFF2-40B4-BE49-F238E27FC236}">
              <a16:creationId xmlns:a16="http://schemas.microsoft.com/office/drawing/2014/main" id="{00000000-0008-0000-0300-00005C2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6434" y="18143"/>
          <a:ext cx="5210278" cy="866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351643</xdr:colOff>
      <xdr:row>51</xdr:row>
      <xdr:rowOff>62005</xdr:rowOff>
    </xdr:from>
    <xdr:to>
      <xdr:col>22</xdr:col>
      <xdr:colOff>28858</xdr:colOff>
      <xdr:row>68</xdr:row>
      <xdr:rowOff>57150</xdr:rowOff>
    </xdr:to>
    <xdr:sp macro="" textlink="">
      <xdr:nvSpPr>
        <xdr:cNvPr id="2" name="Pentagon 1">
          <a:extLst>
            <a:ext uri="{FF2B5EF4-FFF2-40B4-BE49-F238E27FC236}">
              <a16:creationId xmlns:a16="http://schemas.microsoft.com/office/drawing/2014/main" id="{8B0C8C9C-8A42-45F9-B243-F360915D0021}"/>
            </a:ext>
          </a:extLst>
        </xdr:cNvPr>
        <xdr:cNvSpPr/>
      </xdr:nvSpPr>
      <xdr:spPr>
        <a:xfrm rot="10800000" flipV="1">
          <a:off x="13331043" y="9796555"/>
          <a:ext cx="6351065" cy="3271745"/>
        </a:xfrm>
        <a:prstGeom prst="homePlate">
          <a:avLst>
            <a:gd name="adj" fmla="val 0"/>
          </a:avLst>
        </a:prstGeom>
        <a:solidFill>
          <a:schemeClr val="accent4">
            <a:lumMod val="40000"/>
            <a:lumOff val="60000"/>
          </a:schemeClr>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t"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en-US" b="1" u="sng">
              <a:solidFill>
                <a:sysClr val="windowText" lastClr="000000"/>
              </a:solidFill>
              <a:effectLst/>
            </a:rPr>
            <a:t>Instructions</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Column A:  Use the drop-down menu to select the Funding Type</a:t>
          </a:r>
          <a:r>
            <a:rPr lang="en-US" b="0" u="none">
              <a:solidFill>
                <a:sysClr val="windowText" lastClr="000000"/>
              </a:solidFill>
              <a:effectLst/>
            </a:rPr>
            <a:t> for the</a:t>
          </a:r>
          <a:r>
            <a:rPr lang="en-US" b="0" u="none" baseline="0">
              <a:solidFill>
                <a:sysClr val="windowText" lastClr="000000"/>
              </a:solidFill>
              <a:effectLst/>
            </a:rPr>
            <a:t> change.</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Column B:  The Funding Description will autopopulate based on the Changes Summary section.</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Column C:  Include the Change Order/Allowance number.</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a:solidFill>
                <a:sysClr val="windowText" lastClr="000000"/>
              </a:solidFill>
              <a:effectLst/>
            </a:rPr>
            <a:t>Column</a:t>
          </a:r>
          <a:r>
            <a:rPr lang="en-US" b="0" u="none" baseline="0">
              <a:solidFill>
                <a:sysClr val="windowText" lastClr="000000"/>
              </a:solidFill>
              <a:effectLst/>
            </a:rPr>
            <a:t> D:  I</a:t>
          </a:r>
          <a:r>
            <a:rPr lang="en-US" b="0" u="none">
              <a:solidFill>
                <a:sysClr val="windowText" lastClr="000000"/>
              </a:solidFill>
              <a:effectLst/>
            </a:rPr>
            <a:t>nclude the</a:t>
          </a:r>
          <a:r>
            <a:rPr lang="en-US" b="0" u="none" baseline="0">
              <a:solidFill>
                <a:sysClr val="windowText" lastClr="000000"/>
              </a:solidFill>
              <a:effectLst/>
            </a:rPr>
            <a:t> Change Order Request number and work description in description cells.</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Column F:   Enter the total authorized value of the change.</a:t>
          </a:r>
        </a:p>
        <a:p>
          <a:pPr marL="0" marR="0" lvl="0" indent="0" algn="l" defTabSz="914400" eaLnBrk="1" fontAlgn="auto" latinLnBrk="0" hangingPunct="1">
            <a:lnSpc>
              <a:spcPct val="100000"/>
            </a:lnSpc>
            <a:spcBef>
              <a:spcPts val="0"/>
            </a:spcBef>
            <a:spcAft>
              <a:spcPts val="0"/>
            </a:spcAft>
            <a:buClrTx/>
            <a:buSzTx/>
            <a:buFontTx/>
            <a:buNone/>
            <a:tabLst/>
            <a:defRPr/>
          </a:pPr>
          <a:endParaRPr lang="en-US" b="0" u="none" baseline="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b="1" u="none" baseline="0">
              <a:solidFill>
                <a:sysClr val="windowText" lastClr="000000"/>
              </a:solidFill>
              <a:effectLst/>
            </a:rPr>
            <a:t>For change orders that include deductive and additive amounts. </a:t>
          </a:r>
        </a:p>
        <a:p>
          <a:pPr marL="0" marR="0" lvl="0" indent="0" algn="l" defTabSz="914400" eaLnBrk="1" fontAlgn="auto" latinLnBrk="0" hangingPunct="1">
            <a:lnSpc>
              <a:spcPct val="100000"/>
            </a:lnSpc>
            <a:spcBef>
              <a:spcPts val="0"/>
            </a:spcBef>
            <a:spcAft>
              <a:spcPts val="0"/>
            </a:spcAft>
            <a:buClrTx/>
            <a:buSzTx/>
            <a:buFontTx/>
            <a:buNone/>
            <a:tabLst/>
            <a:defRPr/>
          </a:pPr>
          <a:r>
            <a:rPr lang="en-US" b="1" u="none" baseline="0">
              <a:solidFill>
                <a:sysClr val="windowText" lastClr="000000"/>
              </a:solidFill>
              <a:effectLst/>
            </a:rPr>
            <a:t>Include one line for the additive and one line for the deductive change order amount. </a:t>
          </a:r>
        </a:p>
        <a:p>
          <a:pPr marL="0" marR="0" lvl="0" indent="0" algn="l" defTabSz="914400" eaLnBrk="1" fontAlgn="auto" latinLnBrk="0" hangingPunct="1">
            <a:lnSpc>
              <a:spcPct val="100000"/>
            </a:lnSpc>
            <a:spcBef>
              <a:spcPts val="0"/>
            </a:spcBef>
            <a:spcAft>
              <a:spcPts val="0"/>
            </a:spcAft>
            <a:buClrTx/>
            <a:buSzTx/>
            <a:buFontTx/>
            <a:buNone/>
            <a:tabLst/>
            <a:defRPr/>
          </a:pPr>
          <a:r>
            <a:rPr lang="en-US" b="1" u="none" baseline="0">
              <a:solidFill>
                <a:sysClr val="windowText" lastClr="000000"/>
              </a:solidFill>
              <a:effectLst/>
            </a:rPr>
            <a:t>Do </a:t>
          </a:r>
          <a:r>
            <a:rPr lang="en-US" b="1" u="sng" baseline="0">
              <a:solidFill>
                <a:sysClr val="windowText" lastClr="000000"/>
              </a:solidFill>
              <a:effectLst/>
            </a:rPr>
            <a:t>NOT</a:t>
          </a:r>
          <a:r>
            <a:rPr lang="en-US" b="1" u="none" baseline="0">
              <a:solidFill>
                <a:sysClr val="windowText" lastClr="000000"/>
              </a:solidFill>
              <a:effectLst/>
            </a:rPr>
            <a:t> use only one line for net change order amount.</a:t>
          </a:r>
          <a:endParaRPr lang="en-US" b="1" u="none">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b="1" u="none">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b="0" u="none">
              <a:solidFill>
                <a:sysClr val="windowText" lastClr="000000"/>
              </a:solidFill>
              <a:effectLst/>
            </a:rPr>
            <a:t>Column</a:t>
          </a:r>
          <a:r>
            <a:rPr lang="en-US" b="0" u="none" baseline="0">
              <a:solidFill>
                <a:sysClr val="windowText" lastClr="000000"/>
              </a:solidFill>
              <a:effectLst/>
            </a:rPr>
            <a:t> G:   Enter the total percentage of the </a:t>
          </a:r>
          <a:r>
            <a:rPr lang="en-US" b="0" i="1" u="none" baseline="0">
              <a:solidFill>
                <a:sysClr val="windowText" lastClr="000000"/>
              </a:solidFill>
              <a:effectLst/>
            </a:rPr>
            <a:t>previous </a:t>
          </a:r>
          <a:r>
            <a:rPr lang="en-US" b="0" i="0" u="none" baseline="0">
              <a:solidFill>
                <a:sysClr val="windowText" lastClr="000000"/>
              </a:solidFill>
              <a:effectLst/>
            </a:rPr>
            <a:t>work complete. (Column K from previous  </a:t>
          </a:r>
        </a:p>
        <a:p>
          <a:pPr marL="0" marR="0" lvl="0" indent="0" algn="l" defTabSz="914400" eaLnBrk="1" fontAlgn="auto" latinLnBrk="0" hangingPunct="1">
            <a:lnSpc>
              <a:spcPct val="100000"/>
            </a:lnSpc>
            <a:spcBef>
              <a:spcPts val="0"/>
            </a:spcBef>
            <a:spcAft>
              <a:spcPts val="0"/>
            </a:spcAft>
            <a:buClrTx/>
            <a:buSzTx/>
            <a:buFontTx/>
            <a:buNone/>
            <a:tabLst/>
            <a:defRPr/>
          </a:pPr>
          <a:r>
            <a:rPr lang="en-US" b="0" i="0" u="none" baseline="0">
              <a:solidFill>
                <a:sysClr val="windowText" lastClr="000000"/>
              </a:solidFill>
              <a:effectLst/>
            </a:rPr>
            <a:t>                      invoice). Amount will automatically calculate.</a:t>
          </a:r>
        </a:p>
        <a:p>
          <a:pPr marL="0" marR="0" lvl="0" indent="0" algn="l" defTabSz="914400" eaLnBrk="1" fontAlgn="auto" latinLnBrk="0" hangingPunct="1">
            <a:lnSpc>
              <a:spcPct val="100000"/>
            </a:lnSpc>
            <a:spcBef>
              <a:spcPts val="0"/>
            </a:spcBef>
            <a:spcAft>
              <a:spcPts val="0"/>
            </a:spcAft>
            <a:buClrTx/>
            <a:buSzTx/>
            <a:buFontTx/>
            <a:buNone/>
            <a:tabLst/>
            <a:defRPr/>
          </a:pPr>
          <a:r>
            <a:rPr lang="en-US" b="0" i="0" u="none" baseline="0">
              <a:solidFill>
                <a:sysClr val="windowText" lastClr="000000"/>
              </a:solidFill>
              <a:effectLst/>
            </a:rPr>
            <a:t>Column I:     Enter the percentage of work completed </a:t>
          </a:r>
          <a:r>
            <a:rPr lang="en-US" b="0" i="1" u="none" baseline="0">
              <a:solidFill>
                <a:sysClr val="windowText" lastClr="000000"/>
              </a:solidFill>
              <a:effectLst/>
            </a:rPr>
            <a:t>this period</a:t>
          </a:r>
          <a:r>
            <a:rPr lang="en-US" b="0" i="0" u="none" baseline="0">
              <a:solidFill>
                <a:sysClr val="windowText" lastClr="000000"/>
              </a:solidFill>
              <a:effectLst/>
            </a:rPr>
            <a:t>. Amount will automatically </a:t>
          </a:r>
        </a:p>
        <a:p>
          <a:pPr marL="0" marR="0" lvl="0" indent="0" algn="l" defTabSz="914400" eaLnBrk="1" fontAlgn="auto" latinLnBrk="0" hangingPunct="1">
            <a:lnSpc>
              <a:spcPct val="100000"/>
            </a:lnSpc>
            <a:spcBef>
              <a:spcPts val="0"/>
            </a:spcBef>
            <a:spcAft>
              <a:spcPts val="0"/>
            </a:spcAft>
            <a:buClrTx/>
            <a:buSzTx/>
            <a:buFontTx/>
            <a:buNone/>
            <a:tabLst/>
            <a:defRPr/>
          </a:pPr>
          <a:r>
            <a:rPr lang="en-US" b="0" i="0" u="none" baseline="0">
              <a:solidFill>
                <a:sysClr val="windowText" lastClr="000000"/>
              </a:solidFill>
              <a:effectLst/>
            </a:rPr>
            <a:t>                      calculate.</a:t>
          </a:r>
        </a:p>
        <a:p>
          <a:pPr marL="0" marR="0" lvl="0" indent="0" algn="l" defTabSz="914400" eaLnBrk="1" fontAlgn="auto" latinLnBrk="0" hangingPunct="1">
            <a:lnSpc>
              <a:spcPct val="100000"/>
            </a:lnSpc>
            <a:spcBef>
              <a:spcPts val="0"/>
            </a:spcBef>
            <a:spcAft>
              <a:spcPts val="0"/>
            </a:spcAft>
            <a:buClrTx/>
            <a:buSzTx/>
            <a:buFontTx/>
            <a:buNone/>
            <a:tabLst/>
            <a:defRPr/>
          </a:pPr>
          <a:endParaRPr lang="en-US" b="0" i="0" u="none" baseline="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b="0" i="0" u="none" baseline="0">
              <a:solidFill>
                <a:sysClr val="windowText" lastClr="000000"/>
              </a:solidFill>
              <a:effectLst/>
            </a:rPr>
            <a:t>Values will automatically calculate for Earned to Date and Balance of Work to Complete.</a:t>
          </a:r>
        </a:p>
        <a:p>
          <a:pPr marL="0" marR="0" lvl="0" indent="0" algn="l" defTabSz="914400" eaLnBrk="1" fontAlgn="auto" latinLnBrk="0" hangingPunct="1">
            <a:lnSpc>
              <a:spcPct val="100000"/>
            </a:lnSpc>
            <a:spcBef>
              <a:spcPts val="0"/>
            </a:spcBef>
            <a:spcAft>
              <a:spcPts val="0"/>
            </a:spcAft>
            <a:buClrTx/>
            <a:buSzTx/>
            <a:buFontTx/>
            <a:buNone/>
            <a:tabLst/>
            <a:defRPr/>
          </a:pPr>
          <a:endParaRPr lang="en-US" b="0" i="0" u="none" baseline="0">
            <a:solidFill>
              <a:sysClr val="windowText" lastClr="000000"/>
            </a:solidFill>
            <a:effectLst/>
          </a:endParaRPr>
        </a:p>
      </xdr:txBody>
    </xdr:sp>
    <xdr:clientData/>
  </xdr:twoCellAnchor>
  <xdr:twoCellAnchor>
    <xdr:from>
      <xdr:col>14</xdr:col>
      <xdr:colOff>352909</xdr:colOff>
      <xdr:row>4</xdr:row>
      <xdr:rowOff>114912</xdr:rowOff>
    </xdr:from>
    <xdr:to>
      <xdr:col>21</xdr:col>
      <xdr:colOff>190499</xdr:colOff>
      <xdr:row>16</xdr:row>
      <xdr:rowOff>180975</xdr:rowOff>
    </xdr:to>
    <xdr:sp macro="" textlink="">
      <xdr:nvSpPr>
        <xdr:cNvPr id="3" name="Pentagon 1">
          <a:extLst>
            <a:ext uri="{FF2B5EF4-FFF2-40B4-BE49-F238E27FC236}">
              <a16:creationId xmlns:a16="http://schemas.microsoft.com/office/drawing/2014/main" id="{E633DBA9-B8A1-4688-B056-25B298BE3459}"/>
            </a:ext>
          </a:extLst>
        </xdr:cNvPr>
        <xdr:cNvSpPr/>
      </xdr:nvSpPr>
      <xdr:spPr>
        <a:xfrm rot="10800000" flipV="1">
          <a:off x="13332309" y="997562"/>
          <a:ext cx="5749440" cy="2707663"/>
        </a:xfrm>
        <a:prstGeom prst="homePlate">
          <a:avLst>
            <a:gd name="adj" fmla="val 0"/>
          </a:avLst>
        </a:prstGeom>
        <a:solidFill>
          <a:schemeClr val="accent4">
            <a:lumMod val="40000"/>
            <a:lumOff val="60000"/>
          </a:schemeClr>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t"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en-US" b="1" u="sng">
              <a:solidFill>
                <a:sysClr val="windowText" lastClr="000000"/>
              </a:solidFill>
              <a:effectLst/>
            </a:rPr>
            <a:t>Instructions</a:t>
          </a:r>
        </a:p>
        <a:p>
          <a:pPr marL="0" marR="0" lvl="0" indent="0" algn="l" defTabSz="914400" eaLnBrk="1" fontAlgn="auto" latinLnBrk="0" hangingPunct="1">
            <a:lnSpc>
              <a:spcPct val="100000"/>
            </a:lnSpc>
            <a:spcBef>
              <a:spcPts val="0"/>
            </a:spcBef>
            <a:spcAft>
              <a:spcPts val="0"/>
            </a:spcAft>
            <a:buClrTx/>
            <a:buSzTx/>
            <a:buFontTx/>
            <a:buNone/>
            <a:tabLst/>
            <a:defRPr/>
          </a:pPr>
          <a:endParaRPr lang="en-US" b="1" u="sng" baseline="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"Changes Summary" section (Page 1 of 4) for </a:t>
          </a:r>
          <a:r>
            <a:rPr lang="en-US" b="1" u="none" baseline="0">
              <a:solidFill>
                <a:sysClr val="windowText" lastClr="000000"/>
              </a:solidFill>
              <a:effectLst/>
            </a:rPr>
            <a:t>CPT &amp; PMO </a:t>
          </a:r>
          <a:r>
            <a:rPr lang="en-US" b="0" u="none" baseline="0">
              <a:solidFill>
                <a:sysClr val="windowText" lastClr="000000"/>
              </a:solidFill>
              <a:effectLst/>
            </a:rPr>
            <a:t>use only.</a:t>
          </a:r>
        </a:p>
        <a:p>
          <a:pPr marL="0" marR="0" lvl="0" indent="0" algn="l" defTabSz="914400" eaLnBrk="1" fontAlgn="auto" latinLnBrk="0" hangingPunct="1">
            <a:lnSpc>
              <a:spcPct val="100000"/>
            </a:lnSpc>
            <a:spcBef>
              <a:spcPts val="0"/>
            </a:spcBef>
            <a:spcAft>
              <a:spcPts val="0"/>
            </a:spcAft>
            <a:buClrTx/>
            <a:buSzTx/>
            <a:buFontTx/>
            <a:buNone/>
            <a:tabLst/>
            <a:defRPr/>
          </a:pPr>
          <a:endParaRPr lang="en-US" b="0" u="none">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b="0" u="none">
              <a:solidFill>
                <a:sysClr val="windowText" lastClr="000000"/>
              </a:solidFill>
              <a:effectLst/>
            </a:rPr>
            <a:t>Column A: Enter new</a:t>
          </a:r>
          <a:r>
            <a:rPr lang="en-US" b="0" u="none" baseline="0">
              <a:solidFill>
                <a:sysClr val="windowText" lastClr="000000"/>
              </a:solidFill>
              <a:effectLst/>
            </a:rPr>
            <a:t> funding types numbers for additional changes, as needed </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                    (i.e., 1.4, 1.5).</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Column B: Enter the Funding Description for any additional changes, as applicable.</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Column D: Enter the Original Contract Award value for the change initiated from </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                    approved Allowance, Change Order or Owner Contractor Contingency form. </a:t>
          </a:r>
        </a:p>
        <a:p>
          <a:pPr marL="0" marR="0" lvl="0" indent="0" algn="l" defTabSz="914400" eaLnBrk="1" fontAlgn="auto" latinLnBrk="0" hangingPunct="1">
            <a:lnSpc>
              <a:spcPct val="100000"/>
            </a:lnSpc>
            <a:spcBef>
              <a:spcPts val="0"/>
            </a:spcBef>
            <a:spcAft>
              <a:spcPts val="0"/>
            </a:spcAft>
            <a:buClrTx/>
            <a:buSzTx/>
            <a:buFontTx/>
            <a:buNone/>
            <a:tabLst/>
            <a:defRPr/>
          </a:pPr>
          <a:endParaRPr lang="en-US" b="0" u="none" baseline="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Remaining values in the Changes Summary section will automatically calculate according to the information that is entered in the detailed changes section below.</a:t>
          </a:r>
        </a:p>
        <a:p>
          <a:pPr marL="0" marR="0" lvl="0" indent="0" algn="l" defTabSz="914400" eaLnBrk="1" fontAlgn="auto" latinLnBrk="0" hangingPunct="1">
            <a:lnSpc>
              <a:spcPct val="100000"/>
            </a:lnSpc>
            <a:spcBef>
              <a:spcPts val="0"/>
            </a:spcBef>
            <a:spcAft>
              <a:spcPts val="0"/>
            </a:spcAft>
            <a:buClrTx/>
            <a:buSzTx/>
            <a:buFontTx/>
            <a:buNone/>
            <a:tabLst/>
            <a:defRPr/>
          </a:pPr>
          <a:endParaRPr lang="en-US" b="0" u="none" baseline="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Approved/Authorized amount will auto populate in Column J as changes get approved.</a:t>
          </a:r>
        </a:p>
      </xdr:txBody>
    </xdr:sp>
    <xdr:clientData/>
  </xdr:twoCellAnchor>
  <xdr:twoCellAnchor editAs="oneCell">
    <xdr:from>
      <xdr:col>3</xdr:col>
      <xdr:colOff>208642</xdr:colOff>
      <xdr:row>0</xdr:row>
      <xdr:rowOff>9073</xdr:rowOff>
    </xdr:from>
    <xdr:to>
      <xdr:col>9</xdr:col>
      <xdr:colOff>155677</xdr:colOff>
      <xdr:row>4</xdr:row>
      <xdr:rowOff>1</xdr:rowOff>
    </xdr:to>
    <xdr:pic>
      <xdr:nvPicPr>
        <xdr:cNvPr id="4" name="Picture 3" descr="Screen shot 2010-01-21 at 2.23.04 PM.png">
          <a:extLst>
            <a:ext uri="{FF2B5EF4-FFF2-40B4-BE49-F238E27FC236}">
              <a16:creationId xmlns:a16="http://schemas.microsoft.com/office/drawing/2014/main" id="{00000000-0008-0000-0300-00005C2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8692" y="9073"/>
          <a:ext cx="5217535" cy="8735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537152</xdr:colOff>
      <xdr:row>5</xdr:row>
      <xdr:rowOff>9525</xdr:rowOff>
    </xdr:to>
    <xdr:pic>
      <xdr:nvPicPr>
        <xdr:cNvPr id="2" name="Picture 3" descr="Screen shot 2010-01-21 at 2.23.04 PM.png">
          <a:extLst>
            <a:ext uri="{FF2B5EF4-FFF2-40B4-BE49-F238E27FC236}">
              <a16:creationId xmlns:a16="http://schemas.microsoft.com/office/drawing/2014/main" id="{00000000-0008-0000-0300-00005C2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404677"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1923134</xdr:colOff>
      <xdr:row>0</xdr:row>
      <xdr:rowOff>18143</xdr:rowOff>
    </xdr:from>
    <xdr:to>
      <xdr:col>7</xdr:col>
      <xdr:colOff>681812</xdr:colOff>
      <xdr:row>5</xdr:row>
      <xdr:rowOff>27214</xdr:rowOff>
    </xdr:to>
    <xdr:pic>
      <xdr:nvPicPr>
        <xdr:cNvPr id="2" name="Picture 3" descr="Screen shot 2010-01-21 at 2.23.04 PM.png">
          <a:extLst>
            <a:ext uri="{FF2B5EF4-FFF2-40B4-BE49-F238E27FC236}">
              <a16:creationId xmlns:a16="http://schemas.microsoft.com/office/drawing/2014/main" id="{00000000-0008-0000-0300-00005C2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7059" y="18143"/>
          <a:ext cx="4711803" cy="818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14</xdr:col>
      <xdr:colOff>351643</xdr:colOff>
      <xdr:row>51</xdr:row>
      <xdr:rowOff>62005</xdr:rowOff>
    </xdr:from>
    <xdr:to>
      <xdr:col>22</xdr:col>
      <xdr:colOff>28858</xdr:colOff>
      <xdr:row>68</xdr:row>
      <xdr:rowOff>57150</xdr:rowOff>
    </xdr:to>
    <xdr:sp macro="" textlink="">
      <xdr:nvSpPr>
        <xdr:cNvPr id="2" name="Pentagon 1">
          <a:extLst>
            <a:ext uri="{FF2B5EF4-FFF2-40B4-BE49-F238E27FC236}">
              <a16:creationId xmlns:a16="http://schemas.microsoft.com/office/drawing/2014/main" id="{8B0C8C9C-8A42-45F9-B243-F360915D0021}"/>
            </a:ext>
          </a:extLst>
        </xdr:cNvPr>
        <xdr:cNvSpPr/>
      </xdr:nvSpPr>
      <xdr:spPr>
        <a:xfrm rot="10800000" flipV="1">
          <a:off x="12334093" y="9425080"/>
          <a:ext cx="5716065" cy="3138395"/>
        </a:xfrm>
        <a:prstGeom prst="homePlate">
          <a:avLst>
            <a:gd name="adj" fmla="val 0"/>
          </a:avLst>
        </a:prstGeom>
        <a:solidFill>
          <a:schemeClr val="accent4">
            <a:lumMod val="40000"/>
            <a:lumOff val="60000"/>
          </a:schemeClr>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t"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en-US" b="1" u="sng">
              <a:solidFill>
                <a:sysClr val="windowText" lastClr="000000"/>
              </a:solidFill>
              <a:effectLst/>
            </a:rPr>
            <a:t>Instructions</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Column A:  Use the drop-down menu to select the Funding Type</a:t>
          </a:r>
          <a:r>
            <a:rPr lang="en-US" b="0" u="none">
              <a:solidFill>
                <a:sysClr val="windowText" lastClr="000000"/>
              </a:solidFill>
              <a:effectLst/>
            </a:rPr>
            <a:t> for the</a:t>
          </a:r>
          <a:r>
            <a:rPr lang="en-US" b="0" u="none" baseline="0">
              <a:solidFill>
                <a:sysClr val="windowText" lastClr="000000"/>
              </a:solidFill>
              <a:effectLst/>
            </a:rPr>
            <a:t> change.</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Column B:  The Funding Description will autopopulate based on the Changes Summary section.</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Column C:  Include the Change Order/Allowance number.</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a:solidFill>
                <a:sysClr val="windowText" lastClr="000000"/>
              </a:solidFill>
              <a:effectLst/>
            </a:rPr>
            <a:t>Column</a:t>
          </a:r>
          <a:r>
            <a:rPr lang="en-US" b="0" u="none" baseline="0">
              <a:solidFill>
                <a:sysClr val="windowText" lastClr="000000"/>
              </a:solidFill>
              <a:effectLst/>
            </a:rPr>
            <a:t> D:  I</a:t>
          </a:r>
          <a:r>
            <a:rPr lang="en-US" b="0" u="none">
              <a:solidFill>
                <a:sysClr val="windowText" lastClr="000000"/>
              </a:solidFill>
              <a:effectLst/>
            </a:rPr>
            <a:t>nclude the</a:t>
          </a:r>
          <a:r>
            <a:rPr lang="en-US" b="0" u="none" baseline="0">
              <a:solidFill>
                <a:sysClr val="windowText" lastClr="000000"/>
              </a:solidFill>
              <a:effectLst/>
            </a:rPr>
            <a:t> Change Order Request number and work description in description cells.</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Column F:   Enter the total authorized value of the change.</a:t>
          </a:r>
        </a:p>
        <a:p>
          <a:pPr marL="0" marR="0" lvl="0" indent="0" algn="l" defTabSz="914400" eaLnBrk="1" fontAlgn="auto" latinLnBrk="0" hangingPunct="1">
            <a:lnSpc>
              <a:spcPct val="100000"/>
            </a:lnSpc>
            <a:spcBef>
              <a:spcPts val="0"/>
            </a:spcBef>
            <a:spcAft>
              <a:spcPts val="0"/>
            </a:spcAft>
            <a:buClrTx/>
            <a:buSzTx/>
            <a:buFontTx/>
            <a:buNone/>
            <a:tabLst/>
            <a:defRPr/>
          </a:pPr>
          <a:endParaRPr lang="en-US" b="0" u="none" baseline="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b="1" u="none" baseline="0">
              <a:solidFill>
                <a:sysClr val="windowText" lastClr="000000"/>
              </a:solidFill>
              <a:effectLst/>
            </a:rPr>
            <a:t>For change orders that include deductive and additive amounts. </a:t>
          </a:r>
        </a:p>
        <a:p>
          <a:pPr marL="0" marR="0" lvl="0" indent="0" algn="l" defTabSz="914400" eaLnBrk="1" fontAlgn="auto" latinLnBrk="0" hangingPunct="1">
            <a:lnSpc>
              <a:spcPct val="100000"/>
            </a:lnSpc>
            <a:spcBef>
              <a:spcPts val="0"/>
            </a:spcBef>
            <a:spcAft>
              <a:spcPts val="0"/>
            </a:spcAft>
            <a:buClrTx/>
            <a:buSzTx/>
            <a:buFontTx/>
            <a:buNone/>
            <a:tabLst/>
            <a:defRPr/>
          </a:pPr>
          <a:r>
            <a:rPr lang="en-US" b="1" u="none" baseline="0">
              <a:solidFill>
                <a:sysClr val="windowText" lastClr="000000"/>
              </a:solidFill>
              <a:effectLst/>
            </a:rPr>
            <a:t>Include one line for the additive and one line for the deductive change order amount. </a:t>
          </a:r>
        </a:p>
        <a:p>
          <a:pPr marL="0" marR="0" lvl="0" indent="0" algn="l" defTabSz="914400" eaLnBrk="1" fontAlgn="auto" latinLnBrk="0" hangingPunct="1">
            <a:lnSpc>
              <a:spcPct val="100000"/>
            </a:lnSpc>
            <a:spcBef>
              <a:spcPts val="0"/>
            </a:spcBef>
            <a:spcAft>
              <a:spcPts val="0"/>
            </a:spcAft>
            <a:buClrTx/>
            <a:buSzTx/>
            <a:buFontTx/>
            <a:buNone/>
            <a:tabLst/>
            <a:defRPr/>
          </a:pPr>
          <a:r>
            <a:rPr lang="en-US" b="1" u="none" baseline="0">
              <a:solidFill>
                <a:sysClr val="windowText" lastClr="000000"/>
              </a:solidFill>
              <a:effectLst/>
            </a:rPr>
            <a:t>Do </a:t>
          </a:r>
          <a:r>
            <a:rPr lang="en-US" b="1" u="sng" baseline="0">
              <a:solidFill>
                <a:sysClr val="windowText" lastClr="000000"/>
              </a:solidFill>
              <a:effectLst/>
            </a:rPr>
            <a:t>NOT</a:t>
          </a:r>
          <a:r>
            <a:rPr lang="en-US" b="1" u="none" baseline="0">
              <a:solidFill>
                <a:sysClr val="windowText" lastClr="000000"/>
              </a:solidFill>
              <a:effectLst/>
            </a:rPr>
            <a:t> use only one line for net change order amount.</a:t>
          </a:r>
          <a:endParaRPr lang="en-US" b="1" u="none">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b="1" u="none">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b="0" u="none">
              <a:solidFill>
                <a:sysClr val="windowText" lastClr="000000"/>
              </a:solidFill>
              <a:effectLst/>
            </a:rPr>
            <a:t>Column</a:t>
          </a:r>
          <a:r>
            <a:rPr lang="en-US" b="0" u="none" baseline="0">
              <a:solidFill>
                <a:sysClr val="windowText" lastClr="000000"/>
              </a:solidFill>
              <a:effectLst/>
            </a:rPr>
            <a:t> G:   Enter the total percentage of the </a:t>
          </a:r>
          <a:r>
            <a:rPr lang="en-US" b="0" i="1" u="none" baseline="0">
              <a:solidFill>
                <a:sysClr val="windowText" lastClr="000000"/>
              </a:solidFill>
              <a:effectLst/>
            </a:rPr>
            <a:t>previous </a:t>
          </a:r>
          <a:r>
            <a:rPr lang="en-US" b="0" i="0" u="none" baseline="0">
              <a:solidFill>
                <a:sysClr val="windowText" lastClr="000000"/>
              </a:solidFill>
              <a:effectLst/>
            </a:rPr>
            <a:t>work complete. (Column K from previous  </a:t>
          </a:r>
        </a:p>
        <a:p>
          <a:pPr marL="0" marR="0" lvl="0" indent="0" algn="l" defTabSz="914400" eaLnBrk="1" fontAlgn="auto" latinLnBrk="0" hangingPunct="1">
            <a:lnSpc>
              <a:spcPct val="100000"/>
            </a:lnSpc>
            <a:spcBef>
              <a:spcPts val="0"/>
            </a:spcBef>
            <a:spcAft>
              <a:spcPts val="0"/>
            </a:spcAft>
            <a:buClrTx/>
            <a:buSzTx/>
            <a:buFontTx/>
            <a:buNone/>
            <a:tabLst/>
            <a:defRPr/>
          </a:pPr>
          <a:r>
            <a:rPr lang="en-US" b="0" i="0" u="none" baseline="0">
              <a:solidFill>
                <a:sysClr val="windowText" lastClr="000000"/>
              </a:solidFill>
              <a:effectLst/>
            </a:rPr>
            <a:t>                      invoice). Amount will automatically calculate.</a:t>
          </a:r>
        </a:p>
        <a:p>
          <a:pPr marL="0" marR="0" lvl="0" indent="0" algn="l" defTabSz="914400" eaLnBrk="1" fontAlgn="auto" latinLnBrk="0" hangingPunct="1">
            <a:lnSpc>
              <a:spcPct val="100000"/>
            </a:lnSpc>
            <a:spcBef>
              <a:spcPts val="0"/>
            </a:spcBef>
            <a:spcAft>
              <a:spcPts val="0"/>
            </a:spcAft>
            <a:buClrTx/>
            <a:buSzTx/>
            <a:buFontTx/>
            <a:buNone/>
            <a:tabLst/>
            <a:defRPr/>
          </a:pPr>
          <a:r>
            <a:rPr lang="en-US" b="0" i="0" u="none" baseline="0">
              <a:solidFill>
                <a:sysClr val="windowText" lastClr="000000"/>
              </a:solidFill>
              <a:effectLst/>
            </a:rPr>
            <a:t>Column I:     Enter the percentage of work completed </a:t>
          </a:r>
          <a:r>
            <a:rPr lang="en-US" b="0" i="1" u="none" baseline="0">
              <a:solidFill>
                <a:sysClr val="windowText" lastClr="000000"/>
              </a:solidFill>
              <a:effectLst/>
            </a:rPr>
            <a:t>this period</a:t>
          </a:r>
          <a:r>
            <a:rPr lang="en-US" b="0" i="0" u="none" baseline="0">
              <a:solidFill>
                <a:sysClr val="windowText" lastClr="000000"/>
              </a:solidFill>
              <a:effectLst/>
            </a:rPr>
            <a:t>. Amount will automatically </a:t>
          </a:r>
        </a:p>
        <a:p>
          <a:pPr marL="0" marR="0" lvl="0" indent="0" algn="l" defTabSz="914400" eaLnBrk="1" fontAlgn="auto" latinLnBrk="0" hangingPunct="1">
            <a:lnSpc>
              <a:spcPct val="100000"/>
            </a:lnSpc>
            <a:spcBef>
              <a:spcPts val="0"/>
            </a:spcBef>
            <a:spcAft>
              <a:spcPts val="0"/>
            </a:spcAft>
            <a:buClrTx/>
            <a:buSzTx/>
            <a:buFontTx/>
            <a:buNone/>
            <a:tabLst/>
            <a:defRPr/>
          </a:pPr>
          <a:r>
            <a:rPr lang="en-US" b="0" i="0" u="none" baseline="0">
              <a:solidFill>
                <a:sysClr val="windowText" lastClr="000000"/>
              </a:solidFill>
              <a:effectLst/>
            </a:rPr>
            <a:t>                      calculate.</a:t>
          </a:r>
        </a:p>
        <a:p>
          <a:pPr marL="0" marR="0" lvl="0" indent="0" algn="l" defTabSz="914400" eaLnBrk="1" fontAlgn="auto" latinLnBrk="0" hangingPunct="1">
            <a:lnSpc>
              <a:spcPct val="100000"/>
            </a:lnSpc>
            <a:spcBef>
              <a:spcPts val="0"/>
            </a:spcBef>
            <a:spcAft>
              <a:spcPts val="0"/>
            </a:spcAft>
            <a:buClrTx/>
            <a:buSzTx/>
            <a:buFontTx/>
            <a:buNone/>
            <a:tabLst/>
            <a:defRPr/>
          </a:pPr>
          <a:endParaRPr lang="en-US" b="0" i="0" u="none" baseline="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b="0" i="0" u="none" baseline="0">
              <a:solidFill>
                <a:sysClr val="windowText" lastClr="000000"/>
              </a:solidFill>
              <a:effectLst/>
            </a:rPr>
            <a:t>Values will automatically calculate for Earned to Date and Balance of Work to Complete.</a:t>
          </a:r>
        </a:p>
        <a:p>
          <a:pPr marL="0" marR="0" lvl="0" indent="0" algn="l" defTabSz="914400" eaLnBrk="1" fontAlgn="auto" latinLnBrk="0" hangingPunct="1">
            <a:lnSpc>
              <a:spcPct val="100000"/>
            </a:lnSpc>
            <a:spcBef>
              <a:spcPts val="0"/>
            </a:spcBef>
            <a:spcAft>
              <a:spcPts val="0"/>
            </a:spcAft>
            <a:buClrTx/>
            <a:buSzTx/>
            <a:buFontTx/>
            <a:buNone/>
            <a:tabLst/>
            <a:defRPr/>
          </a:pPr>
          <a:endParaRPr lang="en-US" b="0" i="0" u="none" baseline="0">
            <a:solidFill>
              <a:sysClr val="windowText" lastClr="000000"/>
            </a:solidFill>
            <a:effectLst/>
          </a:endParaRPr>
        </a:p>
      </xdr:txBody>
    </xdr:sp>
    <xdr:clientData/>
  </xdr:twoCellAnchor>
  <xdr:twoCellAnchor>
    <xdr:from>
      <xdr:col>14</xdr:col>
      <xdr:colOff>352909</xdr:colOff>
      <xdr:row>4</xdr:row>
      <xdr:rowOff>114912</xdr:rowOff>
    </xdr:from>
    <xdr:to>
      <xdr:col>21</xdr:col>
      <xdr:colOff>190499</xdr:colOff>
      <xdr:row>16</xdr:row>
      <xdr:rowOff>180975</xdr:rowOff>
    </xdr:to>
    <xdr:sp macro="" textlink="">
      <xdr:nvSpPr>
        <xdr:cNvPr id="3" name="Pentagon 1">
          <a:extLst>
            <a:ext uri="{FF2B5EF4-FFF2-40B4-BE49-F238E27FC236}">
              <a16:creationId xmlns:a16="http://schemas.microsoft.com/office/drawing/2014/main" id="{E633DBA9-B8A1-4688-B056-25B298BE3459}"/>
            </a:ext>
          </a:extLst>
        </xdr:cNvPr>
        <xdr:cNvSpPr/>
      </xdr:nvSpPr>
      <xdr:spPr>
        <a:xfrm rot="10800000" flipV="1">
          <a:off x="12335359" y="991212"/>
          <a:ext cx="5190640" cy="2628288"/>
        </a:xfrm>
        <a:prstGeom prst="homePlate">
          <a:avLst>
            <a:gd name="adj" fmla="val 0"/>
          </a:avLst>
        </a:prstGeom>
        <a:solidFill>
          <a:schemeClr val="accent4">
            <a:lumMod val="40000"/>
            <a:lumOff val="60000"/>
          </a:schemeClr>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t"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en-US" b="1" u="sng">
              <a:solidFill>
                <a:sysClr val="windowText" lastClr="000000"/>
              </a:solidFill>
              <a:effectLst/>
            </a:rPr>
            <a:t>Instructions</a:t>
          </a:r>
        </a:p>
        <a:p>
          <a:pPr marL="0" marR="0" lvl="0" indent="0" algn="l" defTabSz="914400" eaLnBrk="1" fontAlgn="auto" latinLnBrk="0" hangingPunct="1">
            <a:lnSpc>
              <a:spcPct val="100000"/>
            </a:lnSpc>
            <a:spcBef>
              <a:spcPts val="0"/>
            </a:spcBef>
            <a:spcAft>
              <a:spcPts val="0"/>
            </a:spcAft>
            <a:buClrTx/>
            <a:buSzTx/>
            <a:buFontTx/>
            <a:buNone/>
            <a:tabLst/>
            <a:defRPr/>
          </a:pPr>
          <a:endParaRPr lang="en-US" b="1" u="sng" baseline="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"Changes Summary" section (Page 1 of 4) for </a:t>
          </a:r>
          <a:r>
            <a:rPr lang="en-US" b="1" u="none" baseline="0">
              <a:solidFill>
                <a:sysClr val="windowText" lastClr="000000"/>
              </a:solidFill>
              <a:effectLst/>
            </a:rPr>
            <a:t>CPT &amp; PMO </a:t>
          </a:r>
          <a:r>
            <a:rPr lang="en-US" b="0" u="none" baseline="0">
              <a:solidFill>
                <a:sysClr val="windowText" lastClr="000000"/>
              </a:solidFill>
              <a:effectLst/>
            </a:rPr>
            <a:t>use only.</a:t>
          </a:r>
        </a:p>
        <a:p>
          <a:pPr marL="0" marR="0" lvl="0" indent="0" algn="l" defTabSz="914400" eaLnBrk="1" fontAlgn="auto" latinLnBrk="0" hangingPunct="1">
            <a:lnSpc>
              <a:spcPct val="100000"/>
            </a:lnSpc>
            <a:spcBef>
              <a:spcPts val="0"/>
            </a:spcBef>
            <a:spcAft>
              <a:spcPts val="0"/>
            </a:spcAft>
            <a:buClrTx/>
            <a:buSzTx/>
            <a:buFontTx/>
            <a:buNone/>
            <a:tabLst/>
            <a:defRPr/>
          </a:pPr>
          <a:endParaRPr lang="en-US" b="0" u="none">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b="0" u="none">
              <a:solidFill>
                <a:sysClr val="windowText" lastClr="000000"/>
              </a:solidFill>
              <a:effectLst/>
            </a:rPr>
            <a:t>Column A: Enter new</a:t>
          </a:r>
          <a:r>
            <a:rPr lang="en-US" b="0" u="none" baseline="0">
              <a:solidFill>
                <a:sysClr val="windowText" lastClr="000000"/>
              </a:solidFill>
              <a:effectLst/>
            </a:rPr>
            <a:t> funding types numbers for additional changes, as needed </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                    (i.e., 1.4, 1.5).</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Column B: Enter the Funding Description for any additional changes, as applicable.</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Column D: Enter the Original Contract Award value for the change initiated from </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                    approved Allowance, Change Order or Owner Contractor Contingency form. </a:t>
          </a:r>
        </a:p>
        <a:p>
          <a:pPr marL="0" marR="0" lvl="0" indent="0" algn="l" defTabSz="914400" eaLnBrk="1" fontAlgn="auto" latinLnBrk="0" hangingPunct="1">
            <a:lnSpc>
              <a:spcPct val="100000"/>
            </a:lnSpc>
            <a:spcBef>
              <a:spcPts val="0"/>
            </a:spcBef>
            <a:spcAft>
              <a:spcPts val="0"/>
            </a:spcAft>
            <a:buClrTx/>
            <a:buSzTx/>
            <a:buFontTx/>
            <a:buNone/>
            <a:tabLst/>
            <a:defRPr/>
          </a:pPr>
          <a:endParaRPr lang="en-US" b="0" u="none" baseline="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Remaining values in the Changes Summary section will automatically calculate according to the information that is entered in the detailed changes section below.</a:t>
          </a:r>
        </a:p>
        <a:p>
          <a:pPr marL="0" marR="0" lvl="0" indent="0" algn="l" defTabSz="914400" eaLnBrk="1" fontAlgn="auto" latinLnBrk="0" hangingPunct="1">
            <a:lnSpc>
              <a:spcPct val="100000"/>
            </a:lnSpc>
            <a:spcBef>
              <a:spcPts val="0"/>
            </a:spcBef>
            <a:spcAft>
              <a:spcPts val="0"/>
            </a:spcAft>
            <a:buClrTx/>
            <a:buSzTx/>
            <a:buFontTx/>
            <a:buNone/>
            <a:tabLst/>
            <a:defRPr/>
          </a:pPr>
          <a:endParaRPr lang="en-US" b="0" u="none" baseline="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Approved/Authorized amount will auto populate in Column J as changes get approved.</a:t>
          </a:r>
        </a:p>
      </xdr:txBody>
    </xdr:sp>
    <xdr:clientData/>
  </xdr:twoCellAnchor>
  <xdr:twoCellAnchor editAs="oneCell">
    <xdr:from>
      <xdr:col>3</xdr:col>
      <xdr:colOff>208642</xdr:colOff>
      <xdr:row>0</xdr:row>
      <xdr:rowOff>9073</xdr:rowOff>
    </xdr:from>
    <xdr:to>
      <xdr:col>9</xdr:col>
      <xdr:colOff>155677</xdr:colOff>
      <xdr:row>4</xdr:row>
      <xdr:rowOff>1</xdr:rowOff>
    </xdr:to>
    <xdr:pic>
      <xdr:nvPicPr>
        <xdr:cNvPr id="4" name="Picture 3" descr="Screen shot 2010-01-21 at 2.23.04 PM.png">
          <a:extLst>
            <a:ext uri="{FF2B5EF4-FFF2-40B4-BE49-F238E27FC236}">
              <a16:creationId xmlns:a16="http://schemas.microsoft.com/office/drawing/2014/main" id="{00000000-0008-0000-0300-00005C2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3267" y="9073"/>
          <a:ext cx="4814310" cy="867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537152</xdr:colOff>
      <xdr:row>5</xdr:row>
      <xdr:rowOff>9525</xdr:rowOff>
    </xdr:to>
    <xdr:pic>
      <xdr:nvPicPr>
        <xdr:cNvPr id="10332" name="Picture 3" descr="Screen shot 2010-01-21 at 2.23.04 PM.png">
          <a:extLst>
            <a:ext uri="{FF2B5EF4-FFF2-40B4-BE49-F238E27FC236}">
              <a16:creationId xmlns:a16="http://schemas.microsoft.com/office/drawing/2014/main" id="{00000000-0008-0000-0300-00005C2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983970" cy="13372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1923134</xdr:colOff>
      <xdr:row>0</xdr:row>
      <xdr:rowOff>18143</xdr:rowOff>
    </xdr:from>
    <xdr:to>
      <xdr:col>7</xdr:col>
      <xdr:colOff>681812</xdr:colOff>
      <xdr:row>5</xdr:row>
      <xdr:rowOff>27214</xdr:rowOff>
    </xdr:to>
    <xdr:pic>
      <xdr:nvPicPr>
        <xdr:cNvPr id="3" name="Picture 3" descr="Screen shot 2010-01-21 at 2.23.04 PM.png">
          <a:extLst>
            <a:ext uri="{FF2B5EF4-FFF2-40B4-BE49-F238E27FC236}">
              <a16:creationId xmlns:a16="http://schemas.microsoft.com/office/drawing/2014/main" id="{00000000-0008-0000-0300-00005C2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0063" y="18143"/>
          <a:ext cx="5199392" cy="8708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14</xdr:col>
      <xdr:colOff>351643</xdr:colOff>
      <xdr:row>51</xdr:row>
      <xdr:rowOff>62005</xdr:rowOff>
    </xdr:from>
    <xdr:to>
      <xdr:col>22</xdr:col>
      <xdr:colOff>28858</xdr:colOff>
      <xdr:row>68</xdr:row>
      <xdr:rowOff>57150</xdr:rowOff>
    </xdr:to>
    <xdr:sp macro="" textlink="">
      <xdr:nvSpPr>
        <xdr:cNvPr id="5" name="Pentagon 1">
          <a:extLst>
            <a:ext uri="{FF2B5EF4-FFF2-40B4-BE49-F238E27FC236}">
              <a16:creationId xmlns:a16="http://schemas.microsoft.com/office/drawing/2014/main" id="{8B0C8C9C-8A42-45F9-B243-F360915D0021}"/>
            </a:ext>
          </a:extLst>
        </xdr:cNvPr>
        <xdr:cNvSpPr/>
      </xdr:nvSpPr>
      <xdr:spPr>
        <a:xfrm rot="10800000" flipV="1">
          <a:off x="12334093" y="9425080"/>
          <a:ext cx="5716065" cy="3138395"/>
        </a:xfrm>
        <a:prstGeom prst="homePlate">
          <a:avLst>
            <a:gd name="adj" fmla="val 0"/>
          </a:avLst>
        </a:prstGeom>
        <a:solidFill>
          <a:schemeClr val="accent4">
            <a:lumMod val="40000"/>
            <a:lumOff val="60000"/>
          </a:schemeClr>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t"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en-US" b="1" u="sng">
              <a:solidFill>
                <a:sysClr val="windowText" lastClr="000000"/>
              </a:solidFill>
              <a:effectLst/>
            </a:rPr>
            <a:t>Instructions</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Column A:  Use the drop-down menu to select the Funding Type</a:t>
          </a:r>
          <a:r>
            <a:rPr lang="en-US" b="0" u="none">
              <a:solidFill>
                <a:sysClr val="windowText" lastClr="000000"/>
              </a:solidFill>
              <a:effectLst/>
            </a:rPr>
            <a:t> for the</a:t>
          </a:r>
          <a:r>
            <a:rPr lang="en-US" b="0" u="none" baseline="0">
              <a:solidFill>
                <a:sysClr val="windowText" lastClr="000000"/>
              </a:solidFill>
              <a:effectLst/>
            </a:rPr>
            <a:t> change.</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Column B:  The Funding Description will autopopulate based on the Changes Summary section.</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Column C:  Include the Change Order/Allowance number.</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a:solidFill>
                <a:sysClr val="windowText" lastClr="000000"/>
              </a:solidFill>
              <a:effectLst/>
            </a:rPr>
            <a:t>Column</a:t>
          </a:r>
          <a:r>
            <a:rPr lang="en-US" b="0" u="none" baseline="0">
              <a:solidFill>
                <a:sysClr val="windowText" lastClr="000000"/>
              </a:solidFill>
              <a:effectLst/>
            </a:rPr>
            <a:t> D:  I</a:t>
          </a:r>
          <a:r>
            <a:rPr lang="en-US" b="0" u="none">
              <a:solidFill>
                <a:sysClr val="windowText" lastClr="000000"/>
              </a:solidFill>
              <a:effectLst/>
            </a:rPr>
            <a:t>nclude the</a:t>
          </a:r>
          <a:r>
            <a:rPr lang="en-US" b="0" u="none" baseline="0">
              <a:solidFill>
                <a:sysClr val="windowText" lastClr="000000"/>
              </a:solidFill>
              <a:effectLst/>
            </a:rPr>
            <a:t> Change Order Request number and work description in description cells.</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Column F:   Enter the total authorized value of the change.</a:t>
          </a:r>
        </a:p>
        <a:p>
          <a:pPr marL="0" marR="0" lvl="0" indent="0" algn="l" defTabSz="914400" eaLnBrk="1" fontAlgn="auto" latinLnBrk="0" hangingPunct="1">
            <a:lnSpc>
              <a:spcPct val="100000"/>
            </a:lnSpc>
            <a:spcBef>
              <a:spcPts val="0"/>
            </a:spcBef>
            <a:spcAft>
              <a:spcPts val="0"/>
            </a:spcAft>
            <a:buClrTx/>
            <a:buSzTx/>
            <a:buFontTx/>
            <a:buNone/>
            <a:tabLst/>
            <a:defRPr/>
          </a:pPr>
          <a:endParaRPr lang="en-US" b="0" u="none" baseline="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b="1" u="none" baseline="0">
              <a:solidFill>
                <a:sysClr val="windowText" lastClr="000000"/>
              </a:solidFill>
              <a:effectLst/>
            </a:rPr>
            <a:t>For change orders that include deductive and additive amounts. </a:t>
          </a:r>
        </a:p>
        <a:p>
          <a:pPr marL="0" marR="0" lvl="0" indent="0" algn="l" defTabSz="914400" eaLnBrk="1" fontAlgn="auto" latinLnBrk="0" hangingPunct="1">
            <a:lnSpc>
              <a:spcPct val="100000"/>
            </a:lnSpc>
            <a:spcBef>
              <a:spcPts val="0"/>
            </a:spcBef>
            <a:spcAft>
              <a:spcPts val="0"/>
            </a:spcAft>
            <a:buClrTx/>
            <a:buSzTx/>
            <a:buFontTx/>
            <a:buNone/>
            <a:tabLst/>
            <a:defRPr/>
          </a:pPr>
          <a:r>
            <a:rPr lang="en-US" b="1" u="none" baseline="0">
              <a:solidFill>
                <a:sysClr val="windowText" lastClr="000000"/>
              </a:solidFill>
              <a:effectLst/>
            </a:rPr>
            <a:t>Include one line for the additive and one line for the deductive change order amount. </a:t>
          </a:r>
        </a:p>
        <a:p>
          <a:pPr marL="0" marR="0" lvl="0" indent="0" algn="l" defTabSz="914400" eaLnBrk="1" fontAlgn="auto" latinLnBrk="0" hangingPunct="1">
            <a:lnSpc>
              <a:spcPct val="100000"/>
            </a:lnSpc>
            <a:spcBef>
              <a:spcPts val="0"/>
            </a:spcBef>
            <a:spcAft>
              <a:spcPts val="0"/>
            </a:spcAft>
            <a:buClrTx/>
            <a:buSzTx/>
            <a:buFontTx/>
            <a:buNone/>
            <a:tabLst/>
            <a:defRPr/>
          </a:pPr>
          <a:r>
            <a:rPr lang="en-US" b="1" u="none" baseline="0">
              <a:solidFill>
                <a:sysClr val="windowText" lastClr="000000"/>
              </a:solidFill>
              <a:effectLst/>
            </a:rPr>
            <a:t>Do </a:t>
          </a:r>
          <a:r>
            <a:rPr lang="en-US" b="1" u="sng" baseline="0">
              <a:solidFill>
                <a:sysClr val="windowText" lastClr="000000"/>
              </a:solidFill>
              <a:effectLst/>
            </a:rPr>
            <a:t>NOT</a:t>
          </a:r>
          <a:r>
            <a:rPr lang="en-US" b="1" u="none" baseline="0">
              <a:solidFill>
                <a:sysClr val="windowText" lastClr="000000"/>
              </a:solidFill>
              <a:effectLst/>
            </a:rPr>
            <a:t> use only one line for net change order amount.</a:t>
          </a:r>
          <a:endParaRPr lang="en-US" b="1" u="none">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b="1" u="none">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b="0" u="none">
              <a:solidFill>
                <a:sysClr val="windowText" lastClr="000000"/>
              </a:solidFill>
              <a:effectLst/>
            </a:rPr>
            <a:t>Column</a:t>
          </a:r>
          <a:r>
            <a:rPr lang="en-US" b="0" u="none" baseline="0">
              <a:solidFill>
                <a:sysClr val="windowText" lastClr="000000"/>
              </a:solidFill>
              <a:effectLst/>
            </a:rPr>
            <a:t> G:   Enter the total percentage of the </a:t>
          </a:r>
          <a:r>
            <a:rPr lang="en-US" b="0" i="1" u="none" baseline="0">
              <a:solidFill>
                <a:sysClr val="windowText" lastClr="000000"/>
              </a:solidFill>
              <a:effectLst/>
            </a:rPr>
            <a:t>previous </a:t>
          </a:r>
          <a:r>
            <a:rPr lang="en-US" b="0" i="0" u="none" baseline="0">
              <a:solidFill>
                <a:sysClr val="windowText" lastClr="000000"/>
              </a:solidFill>
              <a:effectLst/>
            </a:rPr>
            <a:t>work complete. (Column K from previous  </a:t>
          </a:r>
        </a:p>
        <a:p>
          <a:pPr marL="0" marR="0" lvl="0" indent="0" algn="l" defTabSz="914400" eaLnBrk="1" fontAlgn="auto" latinLnBrk="0" hangingPunct="1">
            <a:lnSpc>
              <a:spcPct val="100000"/>
            </a:lnSpc>
            <a:spcBef>
              <a:spcPts val="0"/>
            </a:spcBef>
            <a:spcAft>
              <a:spcPts val="0"/>
            </a:spcAft>
            <a:buClrTx/>
            <a:buSzTx/>
            <a:buFontTx/>
            <a:buNone/>
            <a:tabLst/>
            <a:defRPr/>
          </a:pPr>
          <a:r>
            <a:rPr lang="en-US" b="0" i="0" u="none" baseline="0">
              <a:solidFill>
                <a:sysClr val="windowText" lastClr="000000"/>
              </a:solidFill>
              <a:effectLst/>
            </a:rPr>
            <a:t>                      invoice). Amount will automatically calculate.</a:t>
          </a:r>
        </a:p>
        <a:p>
          <a:pPr marL="0" marR="0" lvl="0" indent="0" algn="l" defTabSz="914400" eaLnBrk="1" fontAlgn="auto" latinLnBrk="0" hangingPunct="1">
            <a:lnSpc>
              <a:spcPct val="100000"/>
            </a:lnSpc>
            <a:spcBef>
              <a:spcPts val="0"/>
            </a:spcBef>
            <a:spcAft>
              <a:spcPts val="0"/>
            </a:spcAft>
            <a:buClrTx/>
            <a:buSzTx/>
            <a:buFontTx/>
            <a:buNone/>
            <a:tabLst/>
            <a:defRPr/>
          </a:pPr>
          <a:r>
            <a:rPr lang="en-US" b="0" i="0" u="none" baseline="0">
              <a:solidFill>
                <a:sysClr val="windowText" lastClr="000000"/>
              </a:solidFill>
              <a:effectLst/>
            </a:rPr>
            <a:t>Column I:     Enter the percentage of work completed </a:t>
          </a:r>
          <a:r>
            <a:rPr lang="en-US" b="0" i="1" u="none" baseline="0">
              <a:solidFill>
                <a:sysClr val="windowText" lastClr="000000"/>
              </a:solidFill>
              <a:effectLst/>
            </a:rPr>
            <a:t>this period</a:t>
          </a:r>
          <a:r>
            <a:rPr lang="en-US" b="0" i="0" u="none" baseline="0">
              <a:solidFill>
                <a:sysClr val="windowText" lastClr="000000"/>
              </a:solidFill>
              <a:effectLst/>
            </a:rPr>
            <a:t>. Amount will automatically </a:t>
          </a:r>
        </a:p>
        <a:p>
          <a:pPr marL="0" marR="0" lvl="0" indent="0" algn="l" defTabSz="914400" eaLnBrk="1" fontAlgn="auto" latinLnBrk="0" hangingPunct="1">
            <a:lnSpc>
              <a:spcPct val="100000"/>
            </a:lnSpc>
            <a:spcBef>
              <a:spcPts val="0"/>
            </a:spcBef>
            <a:spcAft>
              <a:spcPts val="0"/>
            </a:spcAft>
            <a:buClrTx/>
            <a:buSzTx/>
            <a:buFontTx/>
            <a:buNone/>
            <a:tabLst/>
            <a:defRPr/>
          </a:pPr>
          <a:r>
            <a:rPr lang="en-US" b="0" i="0" u="none" baseline="0">
              <a:solidFill>
                <a:sysClr val="windowText" lastClr="000000"/>
              </a:solidFill>
              <a:effectLst/>
            </a:rPr>
            <a:t>                      calculate.</a:t>
          </a:r>
        </a:p>
        <a:p>
          <a:pPr marL="0" marR="0" lvl="0" indent="0" algn="l" defTabSz="914400" eaLnBrk="1" fontAlgn="auto" latinLnBrk="0" hangingPunct="1">
            <a:lnSpc>
              <a:spcPct val="100000"/>
            </a:lnSpc>
            <a:spcBef>
              <a:spcPts val="0"/>
            </a:spcBef>
            <a:spcAft>
              <a:spcPts val="0"/>
            </a:spcAft>
            <a:buClrTx/>
            <a:buSzTx/>
            <a:buFontTx/>
            <a:buNone/>
            <a:tabLst/>
            <a:defRPr/>
          </a:pPr>
          <a:endParaRPr lang="en-US" b="0" i="0" u="none" baseline="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b="0" i="0" u="none" baseline="0">
              <a:solidFill>
                <a:sysClr val="windowText" lastClr="000000"/>
              </a:solidFill>
              <a:effectLst/>
            </a:rPr>
            <a:t>Values will automatically calculate for Earned to Date and Balance of Work to Complete.</a:t>
          </a:r>
        </a:p>
        <a:p>
          <a:pPr marL="0" marR="0" lvl="0" indent="0" algn="l" defTabSz="914400" eaLnBrk="1" fontAlgn="auto" latinLnBrk="0" hangingPunct="1">
            <a:lnSpc>
              <a:spcPct val="100000"/>
            </a:lnSpc>
            <a:spcBef>
              <a:spcPts val="0"/>
            </a:spcBef>
            <a:spcAft>
              <a:spcPts val="0"/>
            </a:spcAft>
            <a:buClrTx/>
            <a:buSzTx/>
            <a:buFontTx/>
            <a:buNone/>
            <a:tabLst/>
            <a:defRPr/>
          </a:pPr>
          <a:endParaRPr lang="en-US" b="0" i="0" u="none" baseline="0">
            <a:solidFill>
              <a:sysClr val="windowText" lastClr="000000"/>
            </a:solidFill>
            <a:effectLst/>
          </a:endParaRPr>
        </a:p>
      </xdr:txBody>
    </xdr:sp>
    <xdr:clientData/>
  </xdr:twoCellAnchor>
  <xdr:twoCellAnchor>
    <xdr:from>
      <xdr:col>14</xdr:col>
      <xdr:colOff>352909</xdr:colOff>
      <xdr:row>4</xdr:row>
      <xdr:rowOff>114912</xdr:rowOff>
    </xdr:from>
    <xdr:to>
      <xdr:col>21</xdr:col>
      <xdr:colOff>190499</xdr:colOff>
      <xdr:row>16</xdr:row>
      <xdr:rowOff>180975</xdr:rowOff>
    </xdr:to>
    <xdr:sp macro="" textlink="">
      <xdr:nvSpPr>
        <xdr:cNvPr id="6" name="Pentagon 1">
          <a:extLst>
            <a:ext uri="{FF2B5EF4-FFF2-40B4-BE49-F238E27FC236}">
              <a16:creationId xmlns:a16="http://schemas.microsoft.com/office/drawing/2014/main" id="{E633DBA9-B8A1-4688-B056-25B298BE3459}"/>
            </a:ext>
          </a:extLst>
        </xdr:cNvPr>
        <xdr:cNvSpPr/>
      </xdr:nvSpPr>
      <xdr:spPr>
        <a:xfrm rot="10800000" flipV="1">
          <a:off x="12335359" y="991212"/>
          <a:ext cx="5190640" cy="2628288"/>
        </a:xfrm>
        <a:prstGeom prst="homePlate">
          <a:avLst>
            <a:gd name="adj" fmla="val 0"/>
          </a:avLst>
        </a:prstGeom>
        <a:solidFill>
          <a:schemeClr val="accent4">
            <a:lumMod val="40000"/>
            <a:lumOff val="60000"/>
          </a:schemeClr>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t"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en-US" b="1" u="sng">
              <a:solidFill>
                <a:sysClr val="windowText" lastClr="000000"/>
              </a:solidFill>
              <a:effectLst/>
            </a:rPr>
            <a:t>Instructions</a:t>
          </a:r>
        </a:p>
        <a:p>
          <a:pPr marL="0" marR="0" lvl="0" indent="0" algn="l" defTabSz="914400" eaLnBrk="1" fontAlgn="auto" latinLnBrk="0" hangingPunct="1">
            <a:lnSpc>
              <a:spcPct val="100000"/>
            </a:lnSpc>
            <a:spcBef>
              <a:spcPts val="0"/>
            </a:spcBef>
            <a:spcAft>
              <a:spcPts val="0"/>
            </a:spcAft>
            <a:buClrTx/>
            <a:buSzTx/>
            <a:buFontTx/>
            <a:buNone/>
            <a:tabLst/>
            <a:defRPr/>
          </a:pPr>
          <a:endParaRPr lang="en-US" b="1" u="sng" baseline="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"Changes Summary" section (Page 1 of 4) for </a:t>
          </a:r>
          <a:r>
            <a:rPr lang="en-US" b="1" u="none" baseline="0">
              <a:solidFill>
                <a:sysClr val="windowText" lastClr="000000"/>
              </a:solidFill>
              <a:effectLst/>
            </a:rPr>
            <a:t>CPT &amp; PMO </a:t>
          </a:r>
          <a:r>
            <a:rPr lang="en-US" b="0" u="none" baseline="0">
              <a:solidFill>
                <a:sysClr val="windowText" lastClr="000000"/>
              </a:solidFill>
              <a:effectLst/>
            </a:rPr>
            <a:t>use only.</a:t>
          </a:r>
        </a:p>
        <a:p>
          <a:pPr marL="0" marR="0" lvl="0" indent="0" algn="l" defTabSz="914400" eaLnBrk="1" fontAlgn="auto" latinLnBrk="0" hangingPunct="1">
            <a:lnSpc>
              <a:spcPct val="100000"/>
            </a:lnSpc>
            <a:spcBef>
              <a:spcPts val="0"/>
            </a:spcBef>
            <a:spcAft>
              <a:spcPts val="0"/>
            </a:spcAft>
            <a:buClrTx/>
            <a:buSzTx/>
            <a:buFontTx/>
            <a:buNone/>
            <a:tabLst/>
            <a:defRPr/>
          </a:pPr>
          <a:endParaRPr lang="en-US" b="0" u="none">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b="0" u="none">
              <a:solidFill>
                <a:sysClr val="windowText" lastClr="000000"/>
              </a:solidFill>
              <a:effectLst/>
            </a:rPr>
            <a:t>Column A: Enter new</a:t>
          </a:r>
          <a:r>
            <a:rPr lang="en-US" b="0" u="none" baseline="0">
              <a:solidFill>
                <a:sysClr val="windowText" lastClr="000000"/>
              </a:solidFill>
              <a:effectLst/>
            </a:rPr>
            <a:t> funding types numbers for additional changes, as needed </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                    (i.e., 1.4, 1.5).</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Column B: Enter the Funding Description for any additional changes, as applicable.</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Column D: Enter the Original Contract Award value for the change initiated from </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                    approved Allowance, Change Order or Owner Contractor Contingency form. </a:t>
          </a:r>
        </a:p>
        <a:p>
          <a:pPr marL="0" marR="0" lvl="0" indent="0" algn="l" defTabSz="914400" eaLnBrk="1" fontAlgn="auto" latinLnBrk="0" hangingPunct="1">
            <a:lnSpc>
              <a:spcPct val="100000"/>
            </a:lnSpc>
            <a:spcBef>
              <a:spcPts val="0"/>
            </a:spcBef>
            <a:spcAft>
              <a:spcPts val="0"/>
            </a:spcAft>
            <a:buClrTx/>
            <a:buSzTx/>
            <a:buFontTx/>
            <a:buNone/>
            <a:tabLst/>
            <a:defRPr/>
          </a:pPr>
          <a:endParaRPr lang="en-US" b="0" u="none" baseline="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Remaining values in the Changes Summary section will automatically calculate according to the information that is entered in the detailed changes section below.</a:t>
          </a:r>
        </a:p>
        <a:p>
          <a:pPr marL="0" marR="0" lvl="0" indent="0" algn="l" defTabSz="914400" eaLnBrk="1" fontAlgn="auto" latinLnBrk="0" hangingPunct="1">
            <a:lnSpc>
              <a:spcPct val="100000"/>
            </a:lnSpc>
            <a:spcBef>
              <a:spcPts val="0"/>
            </a:spcBef>
            <a:spcAft>
              <a:spcPts val="0"/>
            </a:spcAft>
            <a:buClrTx/>
            <a:buSzTx/>
            <a:buFontTx/>
            <a:buNone/>
            <a:tabLst/>
            <a:defRPr/>
          </a:pPr>
          <a:endParaRPr lang="en-US" b="0" u="none" baseline="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Approved/Authorized amount will auto populate in Column J as changes get approved.</a:t>
          </a:r>
        </a:p>
      </xdr:txBody>
    </xdr:sp>
    <xdr:clientData/>
  </xdr:twoCellAnchor>
  <xdr:twoCellAnchor editAs="oneCell">
    <xdr:from>
      <xdr:col>3</xdr:col>
      <xdr:colOff>208642</xdr:colOff>
      <xdr:row>0</xdr:row>
      <xdr:rowOff>9073</xdr:rowOff>
    </xdr:from>
    <xdr:to>
      <xdr:col>9</xdr:col>
      <xdr:colOff>155677</xdr:colOff>
      <xdr:row>4</xdr:row>
      <xdr:rowOff>1</xdr:rowOff>
    </xdr:to>
    <xdr:pic>
      <xdr:nvPicPr>
        <xdr:cNvPr id="7" name="Picture 3" descr="Screen shot 2010-01-21 at 2.23.04 PM.png">
          <a:extLst>
            <a:ext uri="{FF2B5EF4-FFF2-40B4-BE49-F238E27FC236}">
              <a16:creationId xmlns:a16="http://schemas.microsoft.com/office/drawing/2014/main" id="{00000000-0008-0000-0300-00005C2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7785" y="9073"/>
          <a:ext cx="5199392" cy="8708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537152</xdr:colOff>
      <xdr:row>5</xdr:row>
      <xdr:rowOff>9525</xdr:rowOff>
    </xdr:to>
    <xdr:pic>
      <xdr:nvPicPr>
        <xdr:cNvPr id="2" name="Picture 3" descr="Screen shot 2010-01-21 at 2.23.04 PM.png">
          <a:extLst>
            <a:ext uri="{FF2B5EF4-FFF2-40B4-BE49-F238E27FC236}">
              <a16:creationId xmlns:a16="http://schemas.microsoft.com/office/drawing/2014/main" id="{00000000-0008-0000-0300-00005C2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404677"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1923134</xdr:colOff>
      <xdr:row>0</xdr:row>
      <xdr:rowOff>18143</xdr:rowOff>
    </xdr:from>
    <xdr:to>
      <xdr:col>7</xdr:col>
      <xdr:colOff>681812</xdr:colOff>
      <xdr:row>5</xdr:row>
      <xdr:rowOff>27214</xdr:rowOff>
    </xdr:to>
    <xdr:pic>
      <xdr:nvPicPr>
        <xdr:cNvPr id="2" name="Picture 3" descr="Screen shot 2010-01-21 at 2.23.04 PM.png">
          <a:extLst>
            <a:ext uri="{FF2B5EF4-FFF2-40B4-BE49-F238E27FC236}">
              <a16:creationId xmlns:a16="http://schemas.microsoft.com/office/drawing/2014/main" id="{00000000-0008-0000-0300-00005C2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7059" y="18143"/>
          <a:ext cx="4711803" cy="818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14</xdr:col>
      <xdr:colOff>351643</xdr:colOff>
      <xdr:row>51</xdr:row>
      <xdr:rowOff>62005</xdr:rowOff>
    </xdr:from>
    <xdr:to>
      <xdr:col>22</xdr:col>
      <xdr:colOff>28858</xdr:colOff>
      <xdr:row>68</xdr:row>
      <xdr:rowOff>57150</xdr:rowOff>
    </xdr:to>
    <xdr:sp macro="" textlink="">
      <xdr:nvSpPr>
        <xdr:cNvPr id="2" name="Pentagon 1">
          <a:extLst>
            <a:ext uri="{FF2B5EF4-FFF2-40B4-BE49-F238E27FC236}">
              <a16:creationId xmlns:a16="http://schemas.microsoft.com/office/drawing/2014/main" id="{8B0C8C9C-8A42-45F9-B243-F360915D0021}"/>
            </a:ext>
          </a:extLst>
        </xdr:cNvPr>
        <xdr:cNvSpPr/>
      </xdr:nvSpPr>
      <xdr:spPr>
        <a:xfrm rot="10800000" flipV="1">
          <a:off x="12334093" y="9425080"/>
          <a:ext cx="5716065" cy="3138395"/>
        </a:xfrm>
        <a:prstGeom prst="homePlate">
          <a:avLst>
            <a:gd name="adj" fmla="val 0"/>
          </a:avLst>
        </a:prstGeom>
        <a:solidFill>
          <a:schemeClr val="accent4">
            <a:lumMod val="40000"/>
            <a:lumOff val="60000"/>
          </a:schemeClr>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t"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en-US" b="1" u="sng">
              <a:solidFill>
                <a:sysClr val="windowText" lastClr="000000"/>
              </a:solidFill>
              <a:effectLst/>
            </a:rPr>
            <a:t>Instructions</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Column A:  Use the drop-down menu to select the Funding Type</a:t>
          </a:r>
          <a:r>
            <a:rPr lang="en-US" b="0" u="none">
              <a:solidFill>
                <a:sysClr val="windowText" lastClr="000000"/>
              </a:solidFill>
              <a:effectLst/>
            </a:rPr>
            <a:t> for the</a:t>
          </a:r>
          <a:r>
            <a:rPr lang="en-US" b="0" u="none" baseline="0">
              <a:solidFill>
                <a:sysClr val="windowText" lastClr="000000"/>
              </a:solidFill>
              <a:effectLst/>
            </a:rPr>
            <a:t> change.</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Column B:  The Funding Description will autopopulate based on the Changes Summary section.</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Column C:  Include the Change Order/Allowance number.</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a:solidFill>
                <a:sysClr val="windowText" lastClr="000000"/>
              </a:solidFill>
              <a:effectLst/>
            </a:rPr>
            <a:t>Column</a:t>
          </a:r>
          <a:r>
            <a:rPr lang="en-US" b="0" u="none" baseline="0">
              <a:solidFill>
                <a:sysClr val="windowText" lastClr="000000"/>
              </a:solidFill>
              <a:effectLst/>
            </a:rPr>
            <a:t> D:  I</a:t>
          </a:r>
          <a:r>
            <a:rPr lang="en-US" b="0" u="none">
              <a:solidFill>
                <a:sysClr val="windowText" lastClr="000000"/>
              </a:solidFill>
              <a:effectLst/>
            </a:rPr>
            <a:t>nclude the</a:t>
          </a:r>
          <a:r>
            <a:rPr lang="en-US" b="0" u="none" baseline="0">
              <a:solidFill>
                <a:sysClr val="windowText" lastClr="000000"/>
              </a:solidFill>
              <a:effectLst/>
            </a:rPr>
            <a:t> Change Order Request number and work description in description cells.</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Column F:   Enter the total authorized value of the change.</a:t>
          </a:r>
        </a:p>
        <a:p>
          <a:pPr marL="0" marR="0" lvl="0" indent="0" algn="l" defTabSz="914400" eaLnBrk="1" fontAlgn="auto" latinLnBrk="0" hangingPunct="1">
            <a:lnSpc>
              <a:spcPct val="100000"/>
            </a:lnSpc>
            <a:spcBef>
              <a:spcPts val="0"/>
            </a:spcBef>
            <a:spcAft>
              <a:spcPts val="0"/>
            </a:spcAft>
            <a:buClrTx/>
            <a:buSzTx/>
            <a:buFontTx/>
            <a:buNone/>
            <a:tabLst/>
            <a:defRPr/>
          </a:pPr>
          <a:endParaRPr lang="en-US" b="0" u="none" baseline="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b="1" u="none" baseline="0">
              <a:solidFill>
                <a:sysClr val="windowText" lastClr="000000"/>
              </a:solidFill>
              <a:effectLst/>
            </a:rPr>
            <a:t>For change orders that include deductive and additive amounts. </a:t>
          </a:r>
        </a:p>
        <a:p>
          <a:pPr marL="0" marR="0" lvl="0" indent="0" algn="l" defTabSz="914400" eaLnBrk="1" fontAlgn="auto" latinLnBrk="0" hangingPunct="1">
            <a:lnSpc>
              <a:spcPct val="100000"/>
            </a:lnSpc>
            <a:spcBef>
              <a:spcPts val="0"/>
            </a:spcBef>
            <a:spcAft>
              <a:spcPts val="0"/>
            </a:spcAft>
            <a:buClrTx/>
            <a:buSzTx/>
            <a:buFontTx/>
            <a:buNone/>
            <a:tabLst/>
            <a:defRPr/>
          </a:pPr>
          <a:r>
            <a:rPr lang="en-US" b="1" u="none" baseline="0">
              <a:solidFill>
                <a:sysClr val="windowText" lastClr="000000"/>
              </a:solidFill>
              <a:effectLst/>
            </a:rPr>
            <a:t>Include one line for the additive and one line for the deductive change order amount. </a:t>
          </a:r>
        </a:p>
        <a:p>
          <a:pPr marL="0" marR="0" lvl="0" indent="0" algn="l" defTabSz="914400" eaLnBrk="1" fontAlgn="auto" latinLnBrk="0" hangingPunct="1">
            <a:lnSpc>
              <a:spcPct val="100000"/>
            </a:lnSpc>
            <a:spcBef>
              <a:spcPts val="0"/>
            </a:spcBef>
            <a:spcAft>
              <a:spcPts val="0"/>
            </a:spcAft>
            <a:buClrTx/>
            <a:buSzTx/>
            <a:buFontTx/>
            <a:buNone/>
            <a:tabLst/>
            <a:defRPr/>
          </a:pPr>
          <a:r>
            <a:rPr lang="en-US" b="1" u="none" baseline="0">
              <a:solidFill>
                <a:sysClr val="windowText" lastClr="000000"/>
              </a:solidFill>
              <a:effectLst/>
            </a:rPr>
            <a:t>Do </a:t>
          </a:r>
          <a:r>
            <a:rPr lang="en-US" b="1" u="sng" baseline="0">
              <a:solidFill>
                <a:sysClr val="windowText" lastClr="000000"/>
              </a:solidFill>
              <a:effectLst/>
            </a:rPr>
            <a:t>NOT</a:t>
          </a:r>
          <a:r>
            <a:rPr lang="en-US" b="1" u="none" baseline="0">
              <a:solidFill>
                <a:sysClr val="windowText" lastClr="000000"/>
              </a:solidFill>
              <a:effectLst/>
            </a:rPr>
            <a:t> use only one line for net change order amount.</a:t>
          </a:r>
          <a:endParaRPr lang="en-US" b="1" u="none">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b="1" u="none">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b="0" u="none">
              <a:solidFill>
                <a:sysClr val="windowText" lastClr="000000"/>
              </a:solidFill>
              <a:effectLst/>
            </a:rPr>
            <a:t>Column</a:t>
          </a:r>
          <a:r>
            <a:rPr lang="en-US" b="0" u="none" baseline="0">
              <a:solidFill>
                <a:sysClr val="windowText" lastClr="000000"/>
              </a:solidFill>
              <a:effectLst/>
            </a:rPr>
            <a:t> G:   Enter the total percentage of the </a:t>
          </a:r>
          <a:r>
            <a:rPr lang="en-US" b="0" i="1" u="none" baseline="0">
              <a:solidFill>
                <a:sysClr val="windowText" lastClr="000000"/>
              </a:solidFill>
              <a:effectLst/>
            </a:rPr>
            <a:t>previous </a:t>
          </a:r>
          <a:r>
            <a:rPr lang="en-US" b="0" i="0" u="none" baseline="0">
              <a:solidFill>
                <a:sysClr val="windowText" lastClr="000000"/>
              </a:solidFill>
              <a:effectLst/>
            </a:rPr>
            <a:t>work complete. (Column K from previous  </a:t>
          </a:r>
        </a:p>
        <a:p>
          <a:pPr marL="0" marR="0" lvl="0" indent="0" algn="l" defTabSz="914400" eaLnBrk="1" fontAlgn="auto" latinLnBrk="0" hangingPunct="1">
            <a:lnSpc>
              <a:spcPct val="100000"/>
            </a:lnSpc>
            <a:spcBef>
              <a:spcPts val="0"/>
            </a:spcBef>
            <a:spcAft>
              <a:spcPts val="0"/>
            </a:spcAft>
            <a:buClrTx/>
            <a:buSzTx/>
            <a:buFontTx/>
            <a:buNone/>
            <a:tabLst/>
            <a:defRPr/>
          </a:pPr>
          <a:r>
            <a:rPr lang="en-US" b="0" i="0" u="none" baseline="0">
              <a:solidFill>
                <a:sysClr val="windowText" lastClr="000000"/>
              </a:solidFill>
              <a:effectLst/>
            </a:rPr>
            <a:t>                      invoice). Amount will automatically calculate.</a:t>
          </a:r>
        </a:p>
        <a:p>
          <a:pPr marL="0" marR="0" lvl="0" indent="0" algn="l" defTabSz="914400" eaLnBrk="1" fontAlgn="auto" latinLnBrk="0" hangingPunct="1">
            <a:lnSpc>
              <a:spcPct val="100000"/>
            </a:lnSpc>
            <a:spcBef>
              <a:spcPts val="0"/>
            </a:spcBef>
            <a:spcAft>
              <a:spcPts val="0"/>
            </a:spcAft>
            <a:buClrTx/>
            <a:buSzTx/>
            <a:buFontTx/>
            <a:buNone/>
            <a:tabLst/>
            <a:defRPr/>
          </a:pPr>
          <a:r>
            <a:rPr lang="en-US" b="0" i="0" u="none" baseline="0">
              <a:solidFill>
                <a:sysClr val="windowText" lastClr="000000"/>
              </a:solidFill>
              <a:effectLst/>
            </a:rPr>
            <a:t>Column I:     Enter the percentage of work completed </a:t>
          </a:r>
          <a:r>
            <a:rPr lang="en-US" b="0" i="1" u="none" baseline="0">
              <a:solidFill>
                <a:sysClr val="windowText" lastClr="000000"/>
              </a:solidFill>
              <a:effectLst/>
            </a:rPr>
            <a:t>this period</a:t>
          </a:r>
          <a:r>
            <a:rPr lang="en-US" b="0" i="0" u="none" baseline="0">
              <a:solidFill>
                <a:sysClr val="windowText" lastClr="000000"/>
              </a:solidFill>
              <a:effectLst/>
            </a:rPr>
            <a:t>. Amount will automatically </a:t>
          </a:r>
        </a:p>
        <a:p>
          <a:pPr marL="0" marR="0" lvl="0" indent="0" algn="l" defTabSz="914400" eaLnBrk="1" fontAlgn="auto" latinLnBrk="0" hangingPunct="1">
            <a:lnSpc>
              <a:spcPct val="100000"/>
            </a:lnSpc>
            <a:spcBef>
              <a:spcPts val="0"/>
            </a:spcBef>
            <a:spcAft>
              <a:spcPts val="0"/>
            </a:spcAft>
            <a:buClrTx/>
            <a:buSzTx/>
            <a:buFontTx/>
            <a:buNone/>
            <a:tabLst/>
            <a:defRPr/>
          </a:pPr>
          <a:r>
            <a:rPr lang="en-US" b="0" i="0" u="none" baseline="0">
              <a:solidFill>
                <a:sysClr val="windowText" lastClr="000000"/>
              </a:solidFill>
              <a:effectLst/>
            </a:rPr>
            <a:t>                      calculate.</a:t>
          </a:r>
        </a:p>
        <a:p>
          <a:pPr marL="0" marR="0" lvl="0" indent="0" algn="l" defTabSz="914400" eaLnBrk="1" fontAlgn="auto" latinLnBrk="0" hangingPunct="1">
            <a:lnSpc>
              <a:spcPct val="100000"/>
            </a:lnSpc>
            <a:spcBef>
              <a:spcPts val="0"/>
            </a:spcBef>
            <a:spcAft>
              <a:spcPts val="0"/>
            </a:spcAft>
            <a:buClrTx/>
            <a:buSzTx/>
            <a:buFontTx/>
            <a:buNone/>
            <a:tabLst/>
            <a:defRPr/>
          </a:pPr>
          <a:endParaRPr lang="en-US" b="0" i="0" u="none" baseline="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b="0" i="0" u="none" baseline="0">
              <a:solidFill>
                <a:sysClr val="windowText" lastClr="000000"/>
              </a:solidFill>
              <a:effectLst/>
            </a:rPr>
            <a:t>Values will automatically calculate for Earned to Date and Balance of Work to Complete.</a:t>
          </a:r>
        </a:p>
        <a:p>
          <a:pPr marL="0" marR="0" lvl="0" indent="0" algn="l" defTabSz="914400" eaLnBrk="1" fontAlgn="auto" latinLnBrk="0" hangingPunct="1">
            <a:lnSpc>
              <a:spcPct val="100000"/>
            </a:lnSpc>
            <a:spcBef>
              <a:spcPts val="0"/>
            </a:spcBef>
            <a:spcAft>
              <a:spcPts val="0"/>
            </a:spcAft>
            <a:buClrTx/>
            <a:buSzTx/>
            <a:buFontTx/>
            <a:buNone/>
            <a:tabLst/>
            <a:defRPr/>
          </a:pPr>
          <a:endParaRPr lang="en-US" b="0" i="0" u="none" baseline="0">
            <a:solidFill>
              <a:sysClr val="windowText" lastClr="000000"/>
            </a:solidFill>
            <a:effectLst/>
          </a:endParaRPr>
        </a:p>
      </xdr:txBody>
    </xdr:sp>
    <xdr:clientData/>
  </xdr:twoCellAnchor>
  <xdr:twoCellAnchor>
    <xdr:from>
      <xdr:col>14</xdr:col>
      <xdr:colOff>352909</xdr:colOff>
      <xdr:row>4</xdr:row>
      <xdr:rowOff>114912</xdr:rowOff>
    </xdr:from>
    <xdr:to>
      <xdr:col>21</xdr:col>
      <xdr:colOff>190499</xdr:colOff>
      <xdr:row>16</xdr:row>
      <xdr:rowOff>180975</xdr:rowOff>
    </xdr:to>
    <xdr:sp macro="" textlink="">
      <xdr:nvSpPr>
        <xdr:cNvPr id="3" name="Pentagon 1">
          <a:extLst>
            <a:ext uri="{FF2B5EF4-FFF2-40B4-BE49-F238E27FC236}">
              <a16:creationId xmlns:a16="http://schemas.microsoft.com/office/drawing/2014/main" id="{E633DBA9-B8A1-4688-B056-25B298BE3459}"/>
            </a:ext>
          </a:extLst>
        </xdr:cNvPr>
        <xdr:cNvSpPr/>
      </xdr:nvSpPr>
      <xdr:spPr>
        <a:xfrm rot="10800000" flipV="1">
          <a:off x="12335359" y="991212"/>
          <a:ext cx="5190640" cy="2628288"/>
        </a:xfrm>
        <a:prstGeom prst="homePlate">
          <a:avLst>
            <a:gd name="adj" fmla="val 0"/>
          </a:avLst>
        </a:prstGeom>
        <a:solidFill>
          <a:schemeClr val="accent4">
            <a:lumMod val="40000"/>
            <a:lumOff val="60000"/>
          </a:schemeClr>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t"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en-US" b="1" u="sng">
              <a:solidFill>
                <a:sysClr val="windowText" lastClr="000000"/>
              </a:solidFill>
              <a:effectLst/>
            </a:rPr>
            <a:t>Instructions</a:t>
          </a:r>
        </a:p>
        <a:p>
          <a:pPr marL="0" marR="0" lvl="0" indent="0" algn="l" defTabSz="914400" eaLnBrk="1" fontAlgn="auto" latinLnBrk="0" hangingPunct="1">
            <a:lnSpc>
              <a:spcPct val="100000"/>
            </a:lnSpc>
            <a:spcBef>
              <a:spcPts val="0"/>
            </a:spcBef>
            <a:spcAft>
              <a:spcPts val="0"/>
            </a:spcAft>
            <a:buClrTx/>
            <a:buSzTx/>
            <a:buFontTx/>
            <a:buNone/>
            <a:tabLst/>
            <a:defRPr/>
          </a:pPr>
          <a:endParaRPr lang="en-US" b="1" u="sng" baseline="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"Changes Summary" section (Page 1 of 4) for </a:t>
          </a:r>
          <a:r>
            <a:rPr lang="en-US" b="1" u="none" baseline="0">
              <a:solidFill>
                <a:sysClr val="windowText" lastClr="000000"/>
              </a:solidFill>
              <a:effectLst/>
            </a:rPr>
            <a:t>CPT &amp; PMO </a:t>
          </a:r>
          <a:r>
            <a:rPr lang="en-US" b="0" u="none" baseline="0">
              <a:solidFill>
                <a:sysClr val="windowText" lastClr="000000"/>
              </a:solidFill>
              <a:effectLst/>
            </a:rPr>
            <a:t>use only.</a:t>
          </a:r>
        </a:p>
        <a:p>
          <a:pPr marL="0" marR="0" lvl="0" indent="0" algn="l" defTabSz="914400" eaLnBrk="1" fontAlgn="auto" latinLnBrk="0" hangingPunct="1">
            <a:lnSpc>
              <a:spcPct val="100000"/>
            </a:lnSpc>
            <a:spcBef>
              <a:spcPts val="0"/>
            </a:spcBef>
            <a:spcAft>
              <a:spcPts val="0"/>
            </a:spcAft>
            <a:buClrTx/>
            <a:buSzTx/>
            <a:buFontTx/>
            <a:buNone/>
            <a:tabLst/>
            <a:defRPr/>
          </a:pPr>
          <a:endParaRPr lang="en-US" b="0" u="none">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b="0" u="none">
              <a:solidFill>
                <a:sysClr val="windowText" lastClr="000000"/>
              </a:solidFill>
              <a:effectLst/>
            </a:rPr>
            <a:t>Column A: Enter new</a:t>
          </a:r>
          <a:r>
            <a:rPr lang="en-US" b="0" u="none" baseline="0">
              <a:solidFill>
                <a:sysClr val="windowText" lastClr="000000"/>
              </a:solidFill>
              <a:effectLst/>
            </a:rPr>
            <a:t> funding types numbers for additional changes, as needed </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                    (i.e., 1.4, 1.5).</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Column B: Enter the Funding Description for any additional changes, as applicable.</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Column D: Enter the Original Contract Award value for the change initiated from </a:t>
          </a: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                    approved Allowance, Change Order or Owner Contractor Contingency form. </a:t>
          </a:r>
        </a:p>
        <a:p>
          <a:pPr marL="0" marR="0" lvl="0" indent="0" algn="l" defTabSz="914400" eaLnBrk="1" fontAlgn="auto" latinLnBrk="0" hangingPunct="1">
            <a:lnSpc>
              <a:spcPct val="100000"/>
            </a:lnSpc>
            <a:spcBef>
              <a:spcPts val="0"/>
            </a:spcBef>
            <a:spcAft>
              <a:spcPts val="0"/>
            </a:spcAft>
            <a:buClrTx/>
            <a:buSzTx/>
            <a:buFontTx/>
            <a:buNone/>
            <a:tabLst/>
            <a:defRPr/>
          </a:pPr>
          <a:endParaRPr lang="en-US" b="0" u="none" baseline="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Remaining values in the Changes Summary section will automatically calculate according to the information that is entered in the detailed changes section below.</a:t>
          </a:r>
        </a:p>
        <a:p>
          <a:pPr marL="0" marR="0" lvl="0" indent="0" algn="l" defTabSz="914400" eaLnBrk="1" fontAlgn="auto" latinLnBrk="0" hangingPunct="1">
            <a:lnSpc>
              <a:spcPct val="100000"/>
            </a:lnSpc>
            <a:spcBef>
              <a:spcPts val="0"/>
            </a:spcBef>
            <a:spcAft>
              <a:spcPts val="0"/>
            </a:spcAft>
            <a:buClrTx/>
            <a:buSzTx/>
            <a:buFontTx/>
            <a:buNone/>
            <a:tabLst/>
            <a:defRPr/>
          </a:pPr>
          <a:endParaRPr lang="en-US" b="0" u="none" baseline="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b="0" u="none" baseline="0">
              <a:solidFill>
                <a:sysClr val="windowText" lastClr="000000"/>
              </a:solidFill>
              <a:effectLst/>
            </a:rPr>
            <a:t>Approved/Authorized amount will auto populate in Column J as changes get approved.</a:t>
          </a:r>
        </a:p>
      </xdr:txBody>
    </xdr:sp>
    <xdr:clientData/>
  </xdr:twoCellAnchor>
  <xdr:twoCellAnchor editAs="oneCell">
    <xdr:from>
      <xdr:col>3</xdr:col>
      <xdr:colOff>208642</xdr:colOff>
      <xdr:row>0</xdr:row>
      <xdr:rowOff>9073</xdr:rowOff>
    </xdr:from>
    <xdr:to>
      <xdr:col>9</xdr:col>
      <xdr:colOff>155677</xdr:colOff>
      <xdr:row>4</xdr:row>
      <xdr:rowOff>1</xdr:rowOff>
    </xdr:to>
    <xdr:pic>
      <xdr:nvPicPr>
        <xdr:cNvPr id="4" name="Picture 3" descr="Screen shot 2010-01-21 at 2.23.04 PM.png">
          <a:extLst>
            <a:ext uri="{FF2B5EF4-FFF2-40B4-BE49-F238E27FC236}">
              <a16:creationId xmlns:a16="http://schemas.microsoft.com/office/drawing/2014/main" id="{00000000-0008-0000-0300-00005C2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3267" y="9073"/>
          <a:ext cx="4814310" cy="867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537152</xdr:colOff>
      <xdr:row>5</xdr:row>
      <xdr:rowOff>9525</xdr:rowOff>
    </xdr:to>
    <xdr:pic>
      <xdr:nvPicPr>
        <xdr:cNvPr id="2" name="Picture 3" descr="Screen shot 2010-01-21 at 2.23.04 PM.png">
          <a:extLst>
            <a:ext uri="{FF2B5EF4-FFF2-40B4-BE49-F238E27FC236}">
              <a16:creationId xmlns:a16="http://schemas.microsoft.com/office/drawing/2014/main" id="{00000000-0008-0000-0300-00005C2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404677"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1923134</xdr:colOff>
      <xdr:row>0</xdr:row>
      <xdr:rowOff>18143</xdr:rowOff>
    </xdr:from>
    <xdr:to>
      <xdr:col>7</xdr:col>
      <xdr:colOff>681812</xdr:colOff>
      <xdr:row>5</xdr:row>
      <xdr:rowOff>27214</xdr:rowOff>
    </xdr:to>
    <xdr:pic>
      <xdr:nvPicPr>
        <xdr:cNvPr id="2" name="Picture 3" descr="Screen shot 2010-01-21 at 2.23.04 PM.png">
          <a:extLst>
            <a:ext uri="{FF2B5EF4-FFF2-40B4-BE49-F238E27FC236}">
              <a16:creationId xmlns:a16="http://schemas.microsoft.com/office/drawing/2014/main" id="{00000000-0008-0000-0300-00005C2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7059" y="18143"/>
          <a:ext cx="4711803" cy="818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tabColor rgb="FFFF0000"/>
    <pageSetUpPr fitToPage="1"/>
  </sheetPr>
  <dimension ref="A1:Q58"/>
  <sheetViews>
    <sheetView view="pageBreakPreview" zoomScaleNormal="100" zoomScaleSheetLayoutView="100" workbookViewId="0">
      <selection activeCell="I55" sqref="I55"/>
    </sheetView>
  </sheetViews>
  <sheetFormatPr defaultColWidth="7.625" defaultRowHeight="12.75" x14ac:dyDescent="0.2"/>
  <cols>
    <col min="1" max="1" width="13.25" customWidth="1"/>
    <col min="2" max="2" width="11.125" customWidth="1"/>
    <col min="3" max="3" width="14.375" customWidth="1"/>
    <col min="4" max="4" width="11.75" customWidth="1"/>
    <col min="5" max="5" width="23" customWidth="1"/>
    <col min="6" max="8" width="16.625" customWidth="1"/>
  </cols>
  <sheetData>
    <row r="1" spans="1:8" ht="26.45" customHeight="1" x14ac:dyDescent="0.2">
      <c r="A1" s="282" t="s">
        <v>6</v>
      </c>
      <c r="B1" s="282"/>
      <c r="C1" s="282"/>
      <c r="D1" s="282"/>
      <c r="E1" s="282"/>
      <c r="F1" s="282"/>
      <c r="G1" s="282"/>
      <c r="H1" s="282"/>
    </row>
    <row r="2" spans="1:8" ht="24" customHeight="1" x14ac:dyDescent="0.2">
      <c r="A2" s="282"/>
      <c r="B2" s="282"/>
      <c r="C2" s="282"/>
      <c r="D2" s="282"/>
      <c r="E2" s="282"/>
      <c r="F2" s="282"/>
      <c r="G2" s="282"/>
      <c r="H2" s="282"/>
    </row>
    <row r="3" spans="1:8" ht="18" customHeight="1" x14ac:dyDescent="0.2">
      <c r="A3" s="282"/>
      <c r="B3" s="282"/>
      <c r="C3" s="282"/>
      <c r="D3" s="282"/>
      <c r="E3" s="282"/>
      <c r="F3" s="282"/>
      <c r="G3" s="282"/>
      <c r="H3" s="282"/>
    </row>
    <row r="4" spans="1:8" ht="18" customHeight="1" x14ac:dyDescent="0.2">
      <c r="A4" s="282"/>
      <c r="B4" s="282"/>
      <c r="C4" s="282"/>
      <c r="D4" s="282"/>
      <c r="E4" s="282"/>
      <c r="F4" s="282"/>
      <c r="G4" s="282"/>
      <c r="H4" s="282"/>
    </row>
    <row r="5" spans="1:8" ht="18" customHeight="1" x14ac:dyDescent="0.2">
      <c r="A5" s="282"/>
      <c r="B5" s="282"/>
      <c r="C5" s="282"/>
      <c r="D5" s="282"/>
      <c r="E5" s="282"/>
      <c r="F5" s="282"/>
      <c r="G5" s="282"/>
      <c r="H5" s="282"/>
    </row>
    <row r="6" spans="1:8" ht="13.5" customHeight="1" x14ac:dyDescent="0.2">
      <c r="A6" s="283" t="s">
        <v>0</v>
      </c>
      <c r="B6" s="283"/>
      <c r="C6" s="283"/>
      <c r="D6" s="283"/>
      <c r="E6" s="283"/>
      <c r="F6" s="283"/>
      <c r="G6" s="283"/>
      <c r="H6" s="284"/>
    </row>
    <row r="7" spans="1:8" s="1" customFormat="1" ht="12.75" customHeight="1" x14ac:dyDescent="0.2">
      <c r="A7" s="285" t="s">
        <v>1</v>
      </c>
      <c r="B7" s="285"/>
      <c r="C7" s="285"/>
      <c r="D7" s="285"/>
      <c r="E7" s="285"/>
      <c r="F7" s="285"/>
      <c r="G7" s="285"/>
      <c r="H7" s="284"/>
    </row>
    <row r="8" spans="1:8" s="1" customFormat="1" ht="12.75" customHeight="1" x14ac:dyDescent="0.2">
      <c r="A8" s="286" t="s">
        <v>123</v>
      </c>
      <c r="B8" s="286"/>
      <c r="C8" s="286"/>
      <c r="D8" s="286"/>
      <c r="E8" s="286"/>
      <c r="F8" s="286"/>
      <c r="G8" s="286"/>
      <c r="H8" s="286"/>
    </row>
    <row r="9" spans="1:8" s="2" customFormat="1" ht="19.899999999999999" customHeight="1" x14ac:dyDescent="0.2">
      <c r="A9" s="287" t="s">
        <v>5</v>
      </c>
      <c r="B9" s="288"/>
      <c r="C9" s="288"/>
      <c r="D9" s="288"/>
      <c r="E9" s="288"/>
      <c r="F9" s="288"/>
      <c r="G9" s="288"/>
      <c r="H9" s="289"/>
    </row>
    <row r="10" spans="1:8" s="2" customFormat="1" ht="19.899999999999999" customHeight="1" x14ac:dyDescent="0.2">
      <c r="A10" s="290"/>
      <c r="B10" s="291"/>
      <c r="C10" s="291"/>
      <c r="D10" s="291"/>
      <c r="E10" s="291"/>
      <c r="F10" s="291"/>
      <c r="G10" s="291"/>
      <c r="H10" s="292"/>
    </row>
    <row r="11" spans="1:8" s="2" customFormat="1" ht="19.899999999999999" customHeight="1" x14ac:dyDescent="0.2">
      <c r="A11" s="293"/>
      <c r="B11" s="294"/>
      <c r="C11" s="294"/>
      <c r="D11" s="294"/>
      <c r="E11" s="294"/>
      <c r="F11" s="294"/>
      <c r="G11" s="294"/>
      <c r="H11" s="295"/>
    </row>
    <row r="12" spans="1:8" s="42" customFormat="1" ht="18.600000000000001" customHeight="1" x14ac:dyDescent="0.2">
      <c r="A12" s="137" t="s">
        <v>8</v>
      </c>
      <c r="B12" s="298" t="s">
        <v>206</v>
      </c>
      <c r="C12" s="298"/>
      <c r="D12" s="298"/>
      <c r="E12" s="298"/>
      <c r="F12" s="7" t="s">
        <v>10</v>
      </c>
      <c r="G12" s="298" t="s">
        <v>206</v>
      </c>
      <c r="H12" s="298"/>
    </row>
    <row r="13" spans="1:8" s="42" customFormat="1" ht="24" customHeight="1" x14ac:dyDescent="0.25">
      <c r="A13" s="138" t="s">
        <v>9</v>
      </c>
      <c r="B13" s="139">
        <f>'Project 1 - Items of Work'!J12</f>
        <v>0</v>
      </c>
      <c r="D13" s="158" t="s">
        <v>217</v>
      </c>
      <c r="E13" s="140">
        <f>'Project 1 - Items of Work'!J11</f>
        <v>0</v>
      </c>
      <c r="F13" s="43" t="s">
        <v>202</v>
      </c>
      <c r="G13" s="44" t="s">
        <v>2</v>
      </c>
      <c r="H13" s="44" t="s">
        <v>3</v>
      </c>
    </row>
    <row r="14" spans="1:8" s="3" customFormat="1" ht="19.149999999999999" customHeight="1" x14ac:dyDescent="0.2">
      <c r="A14" s="24" t="s">
        <v>190</v>
      </c>
      <c r="B14" s="24"/>
      <c r="C14" s="24"/>
      <c r="D14" s="24"/>
      <c r="E14" s="39"/>
      <c r="F14" s="247">
        <f>SUM('Project 1 - Payment Cert'!F14,'Project 2 - Payment Cert'!F14,'Project 3 - Payment Cert'!F14,'Project 4 - Payment Cert'!F14,'Project 5 - Payment Cert'!F14)</f>
        <v>0</v>
      </c>
      <c r="G14" s="267">
        <f>SUM('Project 1 - Payment Cert'!G14,'Project 2 - Payment Cert'!G14,'Project 3 - Payment Cert'!G14,'Project 4 - Payment Cert'!G14,'Project 5 - Payment Cert'!G14)</f>
        <v>0</v>
      </c>
      <c r="H14" s="247">
        <f t="shared" ref="H14:H27" si="0">SUM(F14:G14)</f>
        <v>0</v>
      </c>
    </row>
    <row r="15" spans="1:8" s="3" customFormat="1" ht="19.149999999999999" customHeight="1" x14ac:dyDescent="0.2">
      <c r="A15" s="85" t="s">
        <v>167</v>
      </c>
      <c r="B15" s="85"/>
      <c r="C15" s="85"/>
      <c r="D15" s="85"/>
      <c r="E15" s="86" t="s">
        <v>100</v>
      </c>
      <c r="F15" s="267">
        <f>SUM('Project 1 - Payment Cert'!F15,'Project 2 - Payment Cert'!F15,'Project 3 - Payment Cert'!F15,'Project 4 - Payment Cert'!F15,'Project 5 - Payment Cert'!F15)</f>
        <v>0</v>
      </c>
      <c r="G15" s="267">
        <f>SUM('Project 1 - Payment Cert'!G15,'Project 2 - Payment Cert'!G15,'Project 3 - Payment Cert'!G15,'Project 4 - Payment Cert'!G15,'Project 5 - Payment Cert'!G15)</f>
        <v>0</v>
      </c>
      <c r="H15" s="247">
        <f t="shared" si="0"/>
        <v>0</v>
      </c>
    </row>
    <row r="16" spans="1:8" s="3" customFormat="1" ht="19.149999999999999" customHeight="1" x14ac:dyDescent="0.2">
      <c r="A16" s="85"/>
      <c r="B16" s="85"/>
      <c r="C16" s="85"/>
      <c r="D16" s="85"/>
      <c r="E16" s="39" t="s">
        <v>101</v>
      </c>
      <c r="F16" s="267">
        <f>SUM('Project 1 - Payment Cert'!F16,'Project 2 - Payment Cert'!F16,'Project 3 - Payment Cert'!F16,'Project 4 - Payment Cert'!F16,'Project 5 - Payment Cert'!F16)</f>
        <v>0</v>
      </c>
      <c r="G16" s="267">
        <f>SUM('Project 1 - Payment Cert'!G16,'Project 2 - Payment Cert'!G16,'Project 3 - Payment Cert'!G16,'Project 4 - Payment Cert'!G16,'Project 5 - Payment Cert'!G16)</f>
        <v>0</v>
      </c>
      <c r="H16" s="247">
        <f t="shared" si="0"/>
        <v>0</v>
      </c>
    </row>
    <row r="17" spans="1:17" s="3" customFormat="1" ht="19.149999999999999" customHeight="1" x14ac:dyDescent="0.2">
      <c r="A17" s="85"/>
      <c r="B17" s="85"/>
      <c r="C17" s="85"/>
      <c r="D17" s="85"/>
      <c r="E17" s="86" t="s">
        <v>159</v>
      </c>
      <c r="F17" s="247" t="str">
        <f>IF('Project 1 - Items of Work'!$L$12&lt;&gt;"Design-Build","N/A",SUM(F15:F16))</f>
        <v>N/A</v>
      </c>
      <c r="G17" s="247">
        <f>SUM(G15:G16)</f>
        <v>0</v>
      </c>
      <c r="H17" s="247">
        <f t="shared" si="0"/>
        <v>0</v>
      </c>
    </row>
    <row r="18" spans="1:17" s="3" customFormat="1" ht="19.149999999999999" customHeight="1" x14ac:dyDescent="0.2">
      <c r="A18" s="85" t="s">
        <v>188</v>
      </c>
      <c r="B18" s="85"/>
      <c r="C18" s="85"/>
      <c r="D18" s="85"/>
      <c r="E18" s="86"/>
      <c r="F18" s="247" t="str">
        <f>IF('Project 1 - Items of Work'!$L$12&lt;&gt;"Design-Build","N/A",SUM(F14+F17))</f>
        <v>N/A</v>
      </c>
      <c r="G18" s="247">
        <f>SUM(G14+G17)</f>
        <v>0</v>
      </c>
      <c r="H18" s="247">
        <f t="shared" si="0"/>
        <v>0</v>
      </c>
    </row>
    <row r="19" spans="1:17" s="3" customFormat="1" ht="19.149999999999999" customHeight="1" x14ac:dyDescent="0.2">
      <c r="A19" s="85" t="s">
        <v>189</v>
      </c>
      <c r="B19" s="85"/>
      <c r="C19" s="85"/>
      <c r="D19" s="85"/>
      <c r="E19" s="39"/>
      <c r="F19" s="267">
        <f>SUM('Project 1 - Payment Cert'!F19,'Project 2 - Payment Cert'!F19,'Project 3 - Payment Cert'!F19,'Project 4 - Payment Cert'!F19,'Project 5 - Payment Cert'!F19)</f>
        <v>0</v>
      </c>
      <c r="G19" s="267">
        <f>SUM('Project 1 - Payment Cert'!G19,'Project 2 - Payment Cert'!G19,'Project 3 - Payment Cert'!G19,'Project 4 - Payment Cert'!G19,'Project 5 - Payment Cert'!G19)</f>
        <v>0</v>
      </c>
      <c r="H19" s="247">
        <f t="shared" si="0"/>
        <v>0</v>
      </c>
    </row>
    <row r="20" spans="1:17" s="3" customFormat="1" ht="19.149999999999999" customHeight="1" x14ac:dyDescent="0.2">
      <c r="A20" s="281" t="s">
        <v>166</v>
      </c>
      <c r="B20" s="281"/>
      <c r="C20" s="281"/>
      <c r="D20" s="281"/>
      <c r="E20" s="39" t="s">
        <v>100</v>
      </c>
      <c r="F20" s="267">
        <f>SUM('Project 1 - Payment Cert'!F20,'Project 2 - Payment Cert'!F20,'Project 3 - Payment Cert'!F20,'Project 4 - Payment Cert'!F20,'Project 5 - Payment Cert'!F20)</f>
        <v>0</v>
      </c>
      <c r="G20" s="267">
        <f>SUM('Project 1 - Payment Cert'!G20,'Project 2 - Payment Cert'!G20,'Project 3 - Payment Cert'!G20,'Project 4 - Payment Cert'!G20,'Project 5 - Payment Cert'!G20)</f>
        <v>0</v>
      </c>
      <c r="H20" s="247">
        <f t="shared" si="0"/>
        <v>0</v>
      </c>
    </row>
    <row r="21" spans="1:17" s="3" customFormat="1" ht="17.45" customHeight="1" x14ac:dyDescent="0.2">
      <c r="A21" s="281"/>
      <c r="B21" s="281"/>
      <c r="C21" s="281"/>
      <c r="D21" s="281"/>
      <c r="E21" s="39" t="s">
        <v>101</v>
      </c>
      <c r="F21" s="267">
        <f>SUM('Project 1 - Payment Cert'!F21,'Project 2 - Payment Cert'!F21,'Project 3 - Payment Cert'!F21,'Project 4 - Payment Cert'!F21,'Project 5 - Payment Cert'!F21)</f>
        <v>0</v>
      </c>
      <c r="G21" s="267">
        <f>SUM('Project 1 - Payment Cert'!G21,'Project 2 - Payment Cert'!G21,'Project 3 - Payment Cert'!G21,'Project 4 - Payment Cert'!G21,'Project 5 - Payment Cert'!G21)</f>
        <v>0</v>
      </c>
      <c r="H21" s="247">
        <f t="shared" si="0"/>
        <v>0</v>
      </c>
    </row>
    <row r="22" spans="1:17" s="3" customFormat="1" ht="17.45" customHeight="1" x14ac:dyDescent="0.2">
      <c r="A22" s="296"/>
      <c r="B22" s="296"/>
      <c r="C22" s="296"/>
      <c r="D22" s="296"/>
      <c r="E22" s="39" t="s">
        <v>159</v>
      </c>
      <c r="F22" s="247" t="str">
        <f>IF('Project 1 - Items of Work'!$L$12&lt;&gt;"Design-Build","N/A",SUM(F20:F21))</f>
        <v>N/A</v>
      </c>
      <c r="G22" s="247">
        <f>SUM(G20:G21)</f>
        <v>0</v>
      </c>
      <c r="H22" s="247">
        <f t="shared" si="0"/>
        <v>0</v>
      </c>
    </row>
    <row r="23" spans="1:17" s="3" customFormat="1" ht="18" customHeight="1" x14ac:dyDescent="0.2">
      <c r="A23" s="281" t="s">
        <v>195</v>
      </c>
      <c r="B23" s="281"/>
      <c r="C23" s="281"/>
      <c r="D23" s="281"/>
      <c r="E23" s="297"/>
      <c r="F23" s="247" t="str">
        <f>IF('Project 1 - Items of Work'!$L$12&lt;&gt;"Design-Build","N/A",SUM(F14+F19+F22))</f>
        <v>N/A</v>
      </c>
      <c r="G23" s="247">
        <f>SUM(G14+G19+G22)</f>
        <v>0</v>
      </c>
      <c r="H23" s="247">
        <f t="shared" si="0"/>
        <v>0</v>
      </c>
    </row>
    <row r="24" spans="1:17" s="4" customFormat="1" ht="19.149999999999999" customHeight="1" x14ac:dyDescent="0.2">
      <c r="A24" s="280" t="s">
        <v>87</v>
      </c>
      <c r="B24" s="280"/>
      <c r="C24" s="280"/>
      <c r="D24" s="280"/>
      <c r="E24" s="281"/>
      <c r="F24" s="267">
        <f>SUM('Project 1 - Payment Cert'!F24,'Project 2 - Payment Cert'!F24,'Project 3 - Payment Cert'!F24,'Project 4 - Payment Cert'!F24,'Project 5 - Payment Cert'!F24)</f>
        <v>0</v>
      </c>
      <c r="G24" s="267">
        <f>SUM('Project 1 - Payment Cert'!G24,'Project 2 - Payment Cert'!G24,'Project 3 - Payment Cert'!G24,'Project 4 - Payment Cert'!G24,'Project 5 - Payment Cert'!G24)</f>
        <v>0</v>
      </c>
      <c r="H24" s="247">
        <f t="shared" si="0"/>
        <v>0</v>
      </c>
    </row>
    <row r="25" spans="1:17" s="4" customFormat="1" ht="19.149999999999999" customHeight="1" x14ac:dyDescent="0.2">
      <c r="A25" s="299" t="s">
        <v>191</v>
      </c>
      <c r="B25" s="299"/>
      <c r="C25" s="299"/>
      <c r="D25" s="299"/>
      <c r="E25" s="299"/>
      <c r="F25" s="267">
        <f>SUM('Project 1 - Payment Cert'!F25,'Project 2 - Payment Cert'!F25,'Project 3 - Payment Cert'!F25,'Project 4 - Payment Cert'!F25,'Project 5 - Payment Cert'!F25)</f>
        <v>0</v>
      </c>
      <c r="G25" s="267">
        <f>SUM('Project 1 - Payment Cert'!G25,'Project 2 - Payment Cert'!G25,'Project 3 - Payment Cert'!G25,'Project 4 - Payment Cert'!G25,'Project 5 - Payment Cert'!G25)</f>
        <v>0</v>
      </c>
      <c r="H25" s="247">
        <f t="shared" si="0"/>
        <v>0</v>
      </c>
    </row>
    <row r="26" spans="1:17" s="4" customFormat="1" ht="19.149999999999999" customHeight="1" x14ac:dyDescent="0.2">
      <c r="A26" s="299" t="s">
        <v>152</v>
      </c>
      <c r="B26" s="299"/>
      <c r="C26" s="299"/>
      <c r="D26" s="299"/>
      <c r="E26" s="299"/>
      <c r="F26" s="60" t="str">
        <f>IF('Project 1 - Items of Work'!$L$12&lt;&gt;"Design-Build","N/A",SUM(F24:F25))</f>
        <v>N/A</v>
      </c>
      <c r="G26" s="60">
        <f>SUM(G24:G25)</f>
        <v>0</v>
      </c>
      <c r="H26" s="247">
        <f t="shared" si="0"/>
        <v>0</v>
      </c>
    </row>
    <row r="27" spans="1:17" s="4" customFormat="1" ht="19.149999999999999" customHeight="1" x14ac:dyDescent="0.2">
      <c r="A27" s="299" t="s">
        <v>153</v>
      </c>
      <c r="B27" s="299"/>
      <c r="C27" s="299"/>
      <c r="D27" s="299"/>
      <c r="E27" s="300"/>
      <c r="F27" s="267">
        <f>SUM('Project 1 - Payment Cert'!F27,'Project 2 - Payment Cert'!F27,'Project 3 - Payment Cert'!F27,'Project 4 - Payment Cert'!F27,'Project 5 - Payment Cert'!F27)</f>
        <v>0</v>
      </c>
      <c r="G27" s="267">
        <f>SUM('Project 1 - Payment Cert'!G27,'Project 2 - Payment Cert'!G27,'Project 3 - Payment Cert'!G27,'Project 4 - Payment Cert'!G27,'Project 5 - Payment Cert'!G27)</f>
        <v>0</v>
      </c>
      <c r="H27" s="62">
        <f t="shared" si="0"/>
        <v>0</v>
      </c>
    </row>
    <row r="28" spans="1:17" s="4" customFormat="1" ht="18" customHeight="1" x14ac:dyDescent="0.2">
      <c r="A28" s="301" t="s">
        <v>161</v>
      </c>
      <c r="B28" s="301"/>
      <c r="C28" s="301"/>
      <c r="D28" s="301"/>
      <c r="E28" s="301"/>
      <c r="F28" s="302" t="s">
        <v>72</v>
      </c>
      <c r="G28" s="302">
        <f>G27*E29</f>
        <v>0</v>
      </c>
      <c r="H28" s="302">
        <f>G28</f>
        <v>0</v>
      </c>
    </row>
    <row r="29" spans="1:17" s="4" customFormat="1" ht="12.75" customHeight="1" x14ac:dyDescent="0.2">
      <c r="A29" s="305" t="s">
        <v>209</v>
      </c>
      <c r="B29" s="305"/>
      <c r="C29" s="305"/>
      <c r="D29" s="306"/>
      <c r="E29" s="159">
        <f>'Project 1 - Payment Cert'!E29</f>
        <v>0</v>
      </c>
      <c r="F29" s="303"/>
      <c r="G29" s="303"/>
      <c r="H29" s="303"/>
    </row>
    <row r="30" spans="1:17" s="30" customFormat="1" ht="27" customHeight="1" x14ac:dyDescent="0.2">
      <c r="A30" s="307" t="s">
        <v>165</v>
      </c>
      <c r="B30" s="307"/>
      <c r="C30" s="307"/>
      <c r="D30" s="307"/>
      <c r="E30" s="308"/>
      <c r="F30" s="156" t="s">
        <v>72</v>
      </c>
      <c r="G30" s="267">
        <f>SUM('Project 1 - Payment Cert'!G30,'Project 2 - Payment Cert'!G30,'Project 3 - Payment Cert'!G30,'Project 4 - Payment Cert'!G30,'Project 5 - Payment Cert'!G30)</f>
        <v>0</v>
      </c>
      <c r="H30" s="38">
        <f>G30</f>
        <v>0</v>
      </c>
    </row>
    <row r="31" spans="1:17" s="4" customFormat="1" ht="18.600000000000001" customHeight="1" x14ac:dyDescent="0.2">
      <c r="A31" s="309" t="s">
        <v>162</v>
      </c>
      <c r="B31" s="309"/>
      <c r="C31" s="309"/>
      <c r="D31" s="309"/>
      <c r="E31" s="310"/>
      <c r="F31" s="156" t="s">
        <v>72</v>
      </c>
      <c r="G31" s="60">
        <f>SUM(G28:G30)</f>
        <v>0</v>
      </c>
      <c r="H31" s="62">
        <f>G31</f>
        <v>0</v>
      </c>
      <c r="Q31" s="27"/>
    </row>
    <row r="32" spans="1:17" s="4" customFormat="1" ht="19.149999999999999" customHeight="1" x14ac:dyDescent="0.2">
      <c r="A32" s="309" t="s">
        <v>163</v>
      </c>
      <c r="B32" s="309"/>
      <c r="C32" s="309"/>
      <c r="D32" s="309"/>
      <c r="E32" s="311"/>
      <c r="F32" s="60" t="str">
        <f>F26</f>
        <v>N/A</v>
      </c>
      <c r="G32" s="60">
        <f>G26-G31</f>
        <v>0</v>
      </c>
      <c r="H32" s="247">
        <f>H26-H31</f>
        <v>0</v>
      </c>
    </row>
    <row r="33" spans="1:8" s="4" customFormat="1" ht="19.149999999999999" customHeight="1" thickBot="1" x14ac:dyDescent="0.25">
      <c r="A33" s="309" t="s">
        <v>164</v>
      </c>
      <c r="B33" s="309"/>
      <c r="C33" s="309"/>
      <c r="D33" s="309"/>
      <c r="E33" s="311"/>
      <c r="F33" s="267">
        <f>SUM('Project 1 - Payment Cert'!F33,'Project 2 - Payment Cert'!F33,'Project 3 - Payment Cert'!F33,'Project 4 - Payment Cert'!F33,'Project 5 - Payment Cert'!F33)</f>
        <v>0</v>
      </c>
      <c r="G33" s="267">
        <f>SUM('Project 1 - Payment Cert'!G33,'Project 2 - Payment Cert'!G33,'Project 3 - Payment Cert'!G33,'Project 4 - Payment Cert'!G33,'Project 5 - Payment Cert'!G33)</f>
        <v>0</v>
      </c>
      <c r="H33" s="166">
        <f>SUM(F33:G33)</f>
        <v>0</v>
      </c>
    </row>
    <row r="34" spans="1:8" s="4" customFormat="1" ht="19.149999999999999" customHeight="1" thickBot="1" x14ac:dyDescent="0.3">
      <c r="A34" s="312" t="s">
        <v>236</v>
      </c>
      <c r="B34" s="313"/>
      <c r="C34" s="313"/>
      <c r="D34" s="313"/>
      <c r="E34" s="313"/>
      <c r="F34" s="172" t="str">
        <f>IF('Project 1 - Items of Work'!$L$12&lt;&gt;"Design-Build","N/A",F32-F33)</f>
        <v>N/A</v>
      </c>
      <c r="G34" s="172">
        <f>G32-G33</f>
        <v>0</v>
      </c>
      <c r="H34" s="53">
        <f>SUM(F34:G34)</f>
        <v>0</v>
      </c>
    </row>
    <row r="35" spans="1:8" s="4" customFormat="1" ht="19.149999999999999" customHeight="1" x14ac:dyDescent="0.2">
      <c r="A35" s="309" t="s">
        <v>192</v>
      </c>
      <c r="B35" s="309"/>
      <c r="C35" s="309"/>
      <c r="D35" s="309"/>
      <c r="E35" s="309"/>
      <c r="F35" s="247" t="str">
        <f>IF('Project 1 - Items of Work'!$L$12&lt;&gt;"Design-Build","N/A",SUM(F23-F32))</f>
        <v>N/A</v>
      </c>
      <c r="G35" s="247">
        <f>SUM(G23-G32)</f>
        <v>0</v>
      </c>
      <c r="H35" s="247">
        <f>SUM(H23-H32)</f>
        <v>0</v>
      </c>
    </row>
    <row r="36" spans="1:8" s="5" customFormat="1" ht="19.149999999999999" customHeight="1" x14ac:dyDescent="0.2">
      <c r="A36" s="309" t="s">
        <v>193</v>
      </c>
      <c r="B36" s="309"/>
      <c r="C36" s="309"/>
      <c r="D36" s="309"/>
      <c r="E36" s="309"/>
      <c r="F36" s="62" t="str">
        <f>IF('Project 1 - Items of Work'!$L$12&lt;&gt;"Design-Build","N/A",SUM(F23-F26))</f>
        <v>N/A</v>
      </c>
      <c r="G36" s="62">
        <f>SUM(G23-G26)</f>
        <v>0</v>
      </c>
      <c r="H36" s="62">
        <f>SUM(H23-H26)</f>
        <v>0</v>
      </c>
    </row>
    <row r="37" spans="1:8" s="5" customFormat="1" ht="19.149999999999999" customHeight="1" x14ac:dyDescent="0.2">
      <c r="A37" s="309" t="s">
        <v>194</v>
      </c>
      <c r="B37" s="309"/>
      <c r="C37" s="309"/>
      <c r="D37" s="309"/>
      <c r="E37" s="309"/>
      <c r="F37" s="173" t="str">
        <f>IFERROR(IF('Project 1 - Items of Work'!$L$12&lt;&gt;"Design-Build","N/A",SUM(F26/F23)),"")</f>
        <v>N/A</v>
      </c>
      <c r="G37" s="171" t="str">
        <f>IFERROR(SUM(G26/G23),"")</f>
        <v/>
      </c>
      <c r="H37" s="171" t="str">
        <f>IFERROR(SUM(H26/H23),"")</f>
        <v/>
      </c>
    </row>
    <row r="38" spans="1:8" s="245" customFormat="1" ht="18" customHeight="1" x14ac:dyDescent="0.2">
      <c r="A38" s="246" t="s">
        <v>237</v>
      </c>
      <c r="B38" s="242"/>
      <c r="C38" s="242"/>
      <c r="D38" s="242"/>
      <c r="E38" s="242"/>
      <c r="F38" s="243"/>
      <c r="G38" s="244"/>
      <c r="H38" s="244"/>
    </row>
    <row r="39" spans="1:8" s="1" customFormat="1" ht="24.95" customHeight="1" x14ac:dyDescent="0.25">
      <c r="A39" s="314">
        <f>'Project 1 - Items of Work'!B12</f>
        <v>0</v>
      </c>
      <c r="B39" s="314"/>
      <c r="C39" s="314"/>
      <c r="D39" s="314"/>
      <c r="E39" s="314"/>
      <c r="F39" s="314"/>
      <c r="G39" s="314"/>
      <c r="H39" s="241">
        <f>'Project 1 - Items of Work'!L11</f>
        <v>0</v>
      </c>
    </row>
    <row r="40" spans="1:8" s="1" customFormat="1" ht="11.25" customHeight="1" x14ac:dyDescent="0.2">
      <c r="A40" s="304" t="s">
        <v>124</v>
      </c>
      <c r="B40" s="304"/>
      <c r="C40" s="304"/>
      <c r="D40" s="304"/>
      <c r="E40" s="304"/>
      <c r="F40" s="304"/>
      <c r="G40" s="304"/>
      <c r="H40" s="160" t="s">
        <v>98</v>
      </c>
    </row>
    <row r="41" spans="1:8" s="1" customFormat="1" ht="24.95" customHeight="1" x14ac:dyDescent="0.2">
      <c r="A41" s="317" t="s">
        <v>204</v>
      </c>
      <c r="B41" s="317"/>
      <c r="C41" s="317"/>
      <c r="D41" s="317"/>
      <c r="E41" s="317"/>
      <c r="F41" s="317"/>
      <c r="G41" s="317"/>
      <c r="H41" s="161"/>
    </row>
    <row r="42" spans="1:8" s="6" customFormat="1" ht="12.6" customHeight="1" x14ac:dyDescent="0.15">
      <c r="A42" s="318" t="s">
        <v>238</v>
      </c>
      <c r="B42" s="319"/>
      <c r="C42" s="319"/>
      <c r="D42" s="319"/>
      <c r="E42" s="319" t="s">
        <v>94</v>
      </c>
      <c r="F42" s="319"/>
      <c r="G42" s="319"/>
      <c r="H42" s="87" t="s">
        <v>95</v>
      </c>
    </row>
    <row r="43" spans="1:8" s="1" customFormat="1" ht="16.149999999999999" customHeight="1" x14ac:dyDescent="0.2">
      <c r="A43" s="320" t="s">
        <v>0</v>
      </c>
      <c r="B43" s="320"/>
      <c r="C43" s="320"/>
      <c r="D43" s="320"/>
      <c r="E43" s="320"/>
      <c r="F43" s="320"/>
      <c r="G43" s="320"/>
      <c r="H43" s="321"/>
    </row>
    <row r="44" spans="1:8" s="1" customFormat="1" ht="17.45" customHeight="1" x14ac:dyDescent="0.2">
      <c r="A44" s="322" t="s">
        <v>4</v>
      </c>
      <c r="B44" s="323"/>
      <c r="C44" s="323"/>
      <c r="D44" s="323"/>
      <c r="E44" s="323"/>
      <c r="F44" s="323"/>
      <c r="G44" s="323"/>
      <c r="H44" s="324"/>
    </row>
    <row r="45" spans="1:8" s="2" customFormat="1" ht="16.149999999999999" customHeight="1" x14ac:dyDescent="0.2">
      <c r="A45" s="290" t="s">
        <v>107</v>
      </c>
      <c r="B45" s="325"/>
      <c r="C45" s="325"/>
      <c r="D45" s="325"/>
      <c r="E45" s="325"/>
      <c r="F45" s="325"/>
      <c r="G45" s="325"/>
      <c r="H45" s="326"/>
    </row>
    <row r="46" spans="1:8" s="2" customFormat="1" ht="16.149999999999999" customHeight="1" x14ac:dyDescent="0.2">
      <c r="A46" s="327"/>
      <c r="B46" s="325"/>
      <c r="C46" s="325"/>
      <c r="D46" s="325"/>
      <c r="E46" s="325"/>
      <c r="F46" s="325"/>
      <c r="G46" s="325"/>
      <c r="H46" s="326"/>
    </row>
    <row r="47" spans="1:8" s="2" customFormat="1" ht="16.149999999999999" customHeight="1" x14ac:dyDescent="0.2">
      <c r="A47" s="327"/>
      <c r="B47" s="325"/>
      <c r="C47" s="325"/>
      <c r="D47" s="325"/>
      <c r="E47" s="325"/>
      <c r="F47" s="325"/>
      <c r="G47" s="325"/>
      <c r="H47" s="326"/>
    </row>
    <row r="48" spans="1:8" s="2" customFormat="1" ht="16.149999999999999" customHeight="1" x14ac:dyDescent="0.2">
      <c r="A48" s="328"/>
      <c r="B48" s="329"/>
      <c r="C48" s="329"/>
      <c r="D48" s="329"/>
      <c r="E48" s="329"/>
      <c r="F48" s="329"/>
      <c r="G48" s="329"/>
      <c r="H48" s="330"/>
    </row>
    <row r="49" spans="1:8" s="2" customFormat="1" ht="30" customHeight="1" x14ac:dyDescent="0.2">
      <c r="A49" s="315" t="s">
        <v>204</v>
      </c>
      <c r="B49" s="315"/>
      <c r="C49" s="315"/>
      <c r="D49" s="315"/>
      <c r="E49" s="315"/>
      <c r="F49" s="315"/>
      <c r="G49" s="315"/>
      <c r="H49" s="315"/>
    </row>
    <row r="50" spans="1:8" x14ac:dyDescent="0.2">
      <c r="A50" s="35" t="s">
        <v>11</v>
      </c>
      <c r="B50" s="35"/>
      <c r="C50" s="35"/>
      <c r="D50" s="35"/>
      <c r="E50" s="29" t="s">
        <v>96</v>
      </c>
      <c r="F50" s="36"/>
      <c r="G50" s="36"/>
      <c r="H50" s="29" t="s">
        <v>95</v>
      </c>
    </row>
    <row r="51" spans="1:8" s="2" customFormat="1" ht="30" customHeight="1" x14ac:dyDescent="0.2">
      <c r="A51" s="315" t="s">
        <v>204</v>
      </c>
      <c r="B51" s="315"/>
      <c r="C51" s="315"/>
      <c r="D51" s="315"/>
      <c r="E51" s="315"/>
      <c r="F51" s="315"/>
      <c r="G51" s="315"/>
      <c r="H51" s="315"/>
    </row>
    <row r="52" spans="1:8" x14ac:dyDescent="0.2">
      <c r="A52" s="35" t="s">
        <v>12</v>
      </c>
      <c r="B52" s="35"/>
      <c r="C52" s="35"/>
      <c r="D52" s="35"/>
      <c r="E52" s="29" t="s">
        <v>97</v>
      </c>
      <c r="F52" s="36"/>
      <c r="G52" s="36"/>
      <c r="H52" s="29" t="s">
        <v>95</v>
      </c>
    </row>
    <row r="53" spans="1:8" ht="30" customHeight="1" x14ac:dyDescent="0.2">
      <c r="A53" s="316"/>
      <c r="B53" s="316"/>
      <c r="C53" s="316"/>
      <c r="D53" s="316"/>
      <c r="E53" s="316"/>
      <c r="F53" s="316"/>
      <c r="G53" s="316"/>
      <c r="H53" s="316"/>
    </row>
    <row r="54" spans="1:8" ht="12.6" customHeight="1" x14ac:dyDescent="0.2">
      <c r="A54" s="45"/>
      <c r="B54" s="35"/>
      <c r="C54" s="35"/>
      <c r="D54" s="35"/>
      <c r="E54" s="64"/>
      <c r="F54" s="65"/>
      <c r="G54" s="65"/>
      <c r="H54" s="64"/>
    </row>
    <row r="55" spans="1:8" ht="30" customHeight="1" x14ac:dyDescent="0.2">
      <c r="A55" s="316"/>
      <c r="B55" s="316"/>
      <c r="C55" s="316"/>
      <c r="D55" s="316"/>
      <c r="E55" s="316"/>
      <c r="F55" s="316"/>
      <c r="G55" s="316"/>
      <c r="H55" s="316"/>
    </row>
    <row r="56" spans="1:8" x14ac:dyDescent="0.2">
      <c r="A56" s="45"/>
      <c r="B56" s="35"/>
      <c r="C56" s="35"/>
      <c r="D56" s="35"/>
      <c r="E56" s="64"/>
      <c r="F56" s="65"/>
      <c r="G56" s="65"/>
      <c r="H56" s="64"/>
    </row>
    <row r="57" spans="1:8" ht="7.15" customHeight="1" x14ac:dyDescent="0.2"/>
    <row r="58" spans="1:8" x14ac:dyDescent="0.2">
      <c r="A58" s="15" t="s">
        <v>7</v>
      </c>
      <c r="B58" s="14"/>
      <c r="C58" s="14"/>
      <c r="D58" s="14"/>
      <c r="E58" s="25" t="s">
        <v>93</v>
      </c>
      <c r="F58" s="14"/>
      <c r="G58" s="14"/>
      <c r="H58" s="46" t="s">
        <v>239</v>
      </c>
    </row>
  </sheetData>
  <sheetProtection algorithmName="SHA-512" hashValue="oPBNzTPAbF+l0Do6j/ZFqbQn+yw/eK/9cJ54Na41e6tI03v/Kveda1IJzSX7HGI/Ghh/6RLXkzD0P5J++hfx0A==" saltValue="BIaNP7QTukjc17Ls+1oWZQ==" spinCount="100000" sheet="1" objects="1" scenarios="1" selectLockedCells="1"/>
  <mergeCells count="40">
    <mergeCell ref="A49:H49"/>
    <mergeCell ref="A51:H51"/>
    <mergeCell ref="A53:H53"/>
    <mergeCell ref="A55:H55"/>
    <mergeCell ref="A41:G41"/>
    <mergeCell ref="A42:D42"/>
    <mergeCell ref="E42:G42"/>
    <mergeCell ref="A43:H43"/>
    <mergeCell ref="A44:H44"/>
    <mergeCell ref="A45:H48"/>
    <mergeCell ref="A40:G40"/>
    <mergeCell ref="H28:H29"/>
    <mergeCell ref="A29:D29"/>
    <mergeCell ref="A30:E30"/>
    <mergeCell ref="A31:E31"/>
    <mergeCell ref="A32:E32"/>
    <mergeCell ref="A33:E33"/>
    <mergeCell ref="G28:G29"/>
    <mergeCell ref="A34:E34"/>
    <mergeCell ref="A35:E35"/>
    <mergeCell ref="A36:E36"/>
    <mergeCell ref="A37:E37"/>
    <mergeCell ref="A39:G39"/>
    <mergeCell ref="A25:E25"/>
    <mergeCell ref="A26:E26"/>
    <mergeCell ref="A27:E27"/>
    <mergeCell ref="A28:E28"/>
    <mergeCell ref="F28:F29"/>
    <mergeCell ref="A24:E24"/>
    <mergeCell ref="A1:H5"/>
    <mergeCell ref="A6:H6"/>
    <mergeCell ref="A7:H7"/>
    <mergeCell ref="A8:H8"/>
    <mergeCell ref="A9:H11"/>
    <mergeCell ref="A20:D20"/>
    <mergeCell ref="A21:D21"/>
    <mergeCell ref="A22:D22"/>
    <mergeCell ref="A23:E23"/>
    <mergeCell ref="G12:H12"/>
    <mergeCell ref="B12:E12"/>
  </mergeCells>
  <conditionalFormatting sqref="E29">
    <cfRule type="containsBlanks" dxfId="50" priority="2">
      <formula>LEN(TRIM(E29))=0</formula>
    </cfRule>
  </conditionalFormatting>
  <printOptions horizontalCentered="1"/>
  <pageMargins left="0.375" right="0.375" top="0.5" bottom="0.5" header="0" footer="0"/>
  <pageSetup scale="65" orientation="portrait" horizontalDpi="4294967292" vertic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P218"/>
  <sheetViews>
    <sheetView showGridLines="0" view="pageBreakPreview" zoomScale="70" zoomScaleNormal="70" zoomScaleSheetLayoutView="70" workbookViewId="0">
      <selection activeCell="D31" sqref="D31"/>
    </sheetView>
  </sheetViews>
  <sheetFormatPr defaultRowHeight="12.75" x14ac:dyDescent="0.2"/>
  <cols>
    <col min="1" max="1" width="11.25" customWidth="1"/>
    <col min="2" max="2" width="15" customWidth="1"/>
    <col min="3" max="3" width="9.375" customWidth="1"/>
    <col min="4" max="4" width="14.75" customWidth="1"/>
    <col min="5" max="5" width="7.875" customWidth="1"/>
    <col min="6" max="6" width="12.75" customWidth="1"/>
    <col min="7" max="7" width="7.875" customWidth="1"/>
    <col min="8" max="8" width="12.75" customWidth="1"/>
    <col min="9" max="9" width="7.875" customWidth="1"/>
    <col min="10" max="10" width="12" customWidth="1"/>
    <col min="11" max="11" width="7.5" customWidth="1"/>
    <col min="12" max="14" width="12.75" customWidth="1"/>
    <col min="16" max="16" width="16.25" customWidth="1"/>
  </cols>
  <sheetData>
    <row r="1" spans="1:16" ht="18.95" customHeight="1" x14ac:dyDescent="0.2"/>
    <row r="2" spans="1:16" ht="18" customHeight="1" x14ac:dyDescent="0.2"/>
    <row r="3" spans="1:16" ht="18" customHeight="1" x14ac:dyDescent="0.2"/>
    <row r="4" spans="1:16" ht="14.45" customHeight="1" x14ac:dyDescent="0.2"/>
    <row r="5" spans="1:16" x14ac:dyDescent="0.2">
      <c r="A5" s="283" t="s">
        <v>0</v>
      </c>
      <c r="B5" s="283"/>
      <c r="C5" s="283"/>
      <c r="D5" s="283"/>
      <c r="E5" s="283"/>
      <c r="F5" s="283"/>
      <c r="G5" s="283"/>
      <c r="H5" s="283"/>
      <c r="I5" s="283"/>
      <c r="J5" s="283"/>
      <c r="K5" s="283"/>
      <c r="L5" s="283"/>
      <c r="M5" s="283"/>
      <c r="N5" s="283"/>
    </row>
    <row r="6" spans="1:16" x14ac:dyDescent="0.2">
      <c r="A6" s="283" t="s">
        <v>1</v>
      </c>
      <c r="B6" s="283"/>
      <c r="C6" s="283"/>
      <c r="D6" s="283"/>
      <c r="E6" s="283"/>
      <c r="F6" s="283"/>
      <c r="G6" s="283"/>
      <c r="H6" s="283"/>
      <c r="I6" s="283"/>
      <c r="J6" s="283"/>
      <c r="K6" s="283"/>
      <c r="L6" s="283"/>
      <c r="M6" s="283"/>
      <c r="N6" s="283"/>
    </row>
    <row r="7" spans="1:16" x14ac:dyDescent="0.2">
      <c r="A7" s="283" t="s">
        <v>86</v>
      </c>
      <c r="B7" s="283"/>
      <c r="C7" s="283"/>
      <c r="D7" s="283"/>
      <c r="E7" s="283"/>
      <c r="F7" s="283"/>
      <c r="G7" s="283"/>
      <c r="H7" s="283"/>
      <c r="I7" s="283"/>
      <c r="J7" s="283"/>
      <c r="K7" s="283"/>
      <c r="L7" s="283"/>
      <c r="M7" s="283"/>
      <c r="N7" s="283"/>
    </row>
    <row r="8" spans="1:16" ht="13.9" customHeight="1" thickBot="1" x14ac:dyDescent="0.25">
      <c r="A8" s="286" t="s">
        <v>123</v>
      </c>
      <c r="B8" s="286"/>
      <c r="C8" s="286"/>
      <c r="D8" s="286"/>
      <c r="E8" s="286"/>
      <c r="F8" s="286"/>
      <c r="G8" s="286"/>
      <c r="H8" s="286"/>
      <c r="I8" s="286"/>
      <c r="J8" s="373"/>
      <c r="K8" s="373"/>
      <c r="L8" s="373"/>
      <c r="M8" s="373"/>
      <c r="N8" s="373"/>
    </row>
    <row r="9" spans="1:16" s="31" customFormat="1" x14ac:dyDescent="0.2">
      <c r="A9" s="8" t="s">
        <v>13</v>
      </c>
      <c r="B9" s="465" t="str">
        <f>IF('Project 3 - Items of Work'!$B$10="","",'Project 3 - Items of Work'!$B$10)</f>
        <v/>
      </c>
      <c r="C9" s="466"/>
      <c r="D9" s="466"/>
      <c r="E9" s="466"/>
      <c r="F9" s="466"/>
      <c r="G9" s="466"/>
      <c r="H9" s="466"/>
      <c r="I9" s="466"/>
      <c r="J9" s="446" t="s">
        <v>14</v>
      </c>
      <c r="K9" s="447"/>
      <c r="L9" s="142" t="str">
        <f>IF('Project 3 - Items of Work'!$J$10="","",'Project 3 - Items of Work'!$J$10)</f>
        <v/>
      </c>
      <c r="M9" s="143" t="s">
        <v>214</v>
      </c>
      <c r="N9" s="144" t="str">
        <f>IF('Project 3 - Items of Work'!$L$10="","",'Project 3 - Items of Work'!$L$10)</f>
        <v/>
      </c>
    </row>
    <row r="10" spans="1:16" s="31" customFormat="1" x14ac:dyDescent="0.2">
      <c r="A10" s="9" t="s">
        <v>8</v>
      </c>
      <c r="B10" s="465" t="str">
        <f>IF('Project 3 - Items of Work'!$B$11="","",'Project 3 - Items of Work'!$B$11)</f>
        <v/>
      </c>
      <c r="C10" s="466"/>
      <c r="D10" s="466"/>
      <c r="E10" s="466"/>
      <c r="F10" s="466"/>
      <c r="G10" s="466"/>
      <c r="H10" s="466"/>
      <c r="I10" s="466"/>
      <c r="J10" s="439" t="s">
        <v>15</v>
      </c>
      <c r="K10" s="440"/>
      <c r="L10" s="226" t="str">
        <f>IF('Project 3 - Items of Work'!$J$11="","",'Project 3 - Items of Work'!$J$11)</f>
        <v/>
      </c>
      <c r="M10" s="233" t="s">
        <v>212</v>
      </c>
      <c r="N10" s="148" t="str">
        <f>IF('Project 3 - Items of Work'!$L$11="","",'Project 3 - Items of Work'!$L$11)</f>
        <v/>
      </c>
    </row>
    <row r="11" spans="1:16" s="31" customFormat="1" ht="13.5" thickBot="1" x14ac:dyDescent="0.25">
      <c r="A11" s="9" t="s">
        <v>10</v>
      </c>
      <c r="B11" s="415" t="str">
        <f>IF('Project 3 - Items of Work'!$B$12="","",'Project 3 - Items of Work'!$B$12)</f>
        <v/>
      </c>
      <c r="C11" s="486"/>
      <c r="D11" s="486"/>
      <c r="E11" s="416"/>
      <c r="F11" s="89" t="s">
        <v>10</v>
      </c>
      <c r="G11" s="464" t="str">
        <f>IF('Project 3 - Items of Work'!$E$12="","",'Project 3 - Items of Work'!$E$12)</f>
        <v/>
      </c>
      <c r="H11" s="464"/>
      <c r="I11" s="415"/>
      <c r="J11" s="467" t="s">
        <v>9</v>
      </c>
      <c r="K11" s="468"/>
      <c r="L11" s="145" t="str">
        <f>IF('Project 3 - Items of Work'!$J$12="","",'Project 3 - Items of Work'!$J$12)</f>
        <v/>
      </c>
      <c r="M11" s="234" t="s">
        <v>210</v>
      </c>
      <c r="N11" s="147" t="str">
        <f>IF('Project 3 - Items of Work'!$L$12="","",'Project 3 - Items of Work'!$L$12)</f>
        <v/>
      </c>
    </row>
    <row r="12" spans="1:16" s="31" customFormat="1" x14ac:dyDescent="0.2">
      <c r="A12" s="9" t="s">
        <v>16</v>
      </c>
      <c r="B12" s="415" t="str">
        <f>IF('Project 3 - Items of Work'!$B$13="","",'Project 3 - Items of Work'!$B$13)</f>
        <v/>
      </c>
      <c r="C12" s="486"/>
      <c r="D12" s="486"/>
      <c r="E12" s="416"/>
      <c r="F12" s="233" t="s">
        <v>173</v>
      </c>
      <c r="G12" s="464" t="str">
        <f>IF('Project 3 - Items of Work'!$E$13="","",'Project 3 - Items of Work'!$E$13)</f>
        <v/>
      </c>
      <c r="H12" s="464"/>
      <c r="I12" s="464"/>
      <c r="J12" s="402" t="s">
        <v>211</v>
      </c>
      <c r="K12" s="403"/>
      <c r="L12" s="101" t="str">
        <f>IF('Project 3 - Items of Work'!$J$13="","",'Project 3 - Items of Work'!$J$13)</f>
        <v/>
      </c>
      <c r="M12" s="102" t="s">
        <v>213</v>
      </c>
      <c r="N12" s="101" t="str">
        <f>IF('Project 3 - Items of Work'!$L$13="","",'Project 3 - Items of Work'!$L$13)</f>
        <v/>
      </c>
    </row>
    <row r="13" spans="1:16" s="31" customFormat="1" x14ac:dyDescent="0.2">
      <c r="A13" s="458"/>
      <c r="B13" s="459"/>
      <c r="C13" s="459"/>
      <c r="D13" s="459"/>
      <c r="E13" s="459"/>
      <c r="F13" s="459"/>
      <c r="G13" s="459"/>
      <c r="H13" s="459"/>
      <c r="I13" s="459"/>
      <c r="J13" s="459"/>
      <c r="K13" s="459"/>
      <c r="L13" s="3"/>
    </row>
    <row r="14" spans="1:16" s="175" customFormat="1" ht="45" customHeight="1" thickBot="1" x14ac:dyDescent="0.25">
      <c r="A14" s="469" t="s">
        <v>200</v>
      </c>
      <c r="B14" s="469"/>
      <c r="C14" s="469"/>
      <c r="D14" s="469"/>
      <c r="E14" s="469"/>
      <c r="F14" s="469"/>
      <c r="G14" s="469"/>
      <c r="H14" s="469"/>
      <c r="I14" s="469"/>
      <c r="J14" s="469"/>
      <c r="K14" s="469"/>
      <c r="L14" s="469"/>
      <c r="M14" s="469"/>
      <c r="N14" s="469"/>
    </row>
    <row r="15" spans="1:16" s="175" customFormat="1" ht="13.5" thickBot="1" x14ac:dyDescent="0.25">
      <c r="A15" s="455" t="s">
        <v>174</v>
      </c>
      <c r="B15" s="456"/>
      <c r="C15" s="456"/>
      <c r="D15" s="456"/>
      <c r="E15" s="456"/>
      <c r="F15" s="456"/>
      <c r="G15" s="456"/>
      <c r="H15" s="456"/>
      <c r="I15" s="456"/>
      <c r="J15" s="456"/>
      <c r="K15" s="456"/>
      <c r="L15" s="456"/>
      <c r="M15" s="456"/>
      <c r="N15" s="457"/>
    </row>
    <row r="16" spans="1:16" s="175" customFormat="1" ht="27" customHeight="1" x14ac:dyDescent="0.2">
      <c r="A16" s="453" t="s">
        <v>171</v>
      </c>
      <c r="B16" s="450" t="s">
        <v>172</v>
      </c>
      <c r="C16" s="451"/>
      <c r="D16" s="453" t="s">
        <v>196</v>
      </c>
      <c r="E16" s="452" t="s">
        <v>201</v>
      </c>
      <c r="F16" s="452"/>
      <c r="G16" s="450" t="s">
        <v>197</v>
      </c>
      <c r="H16" s="451"/>
      <c r="I16" s="453" t="s">
        <v>160</v>
      </c>
      <c r="J16" s="450"/>
      <c r="K16" s="450" t="s">
        <v>215</v>
      </c>
      <c r="L16" s="450"/>
      <c r="M16" s="450" t="s">
        <v>77</v>
      </c>
      <c r="N16" s="451"/>
      <c r="O16" s="176"/>
      <c r="P16" s="176"/>
    </row>
    <row r="17" spans="1:16" s="175" customFormat="1" ht="15.75" customHeight="1" x14ac:dyDescent="0.2">
      <c r="A17" s="454"/>
      <c r="B17" s="460"/>
      <c r="C17" s="461"/>
      <c r="D17" s="454"/>
      <c r="E17" s="177" t="s">
        <v>81</v>
      </c>
      <c r="F17" s="177" t="s">
        <v>82</v>
      </c>
      <c r="G17" s="177" t="s">
        <v>81</v>
      </c>
      <c r="H17" s="178" t="s">
        <v>82</v>
      </c>
      <c r="I17" s="179" t="s">
        <v>81</v>
      </c>
      <c r="J17" s="177" t="s">
        <v>82</v>
      </c>
      <c r="K17" s="177" t="s">
        <v>81</v>
      </c>
      <c r="L17" s="177" t="s">
        <v>82</v>
      </c>
      <c r="M17" s="177" t="s">
        <v>81</v>
      </c>
      <c r="N17" s="178" t="s">
        <v>82</v>
      </c>
      <c r="O17" s="176"/>
      <c r="P17" s="176"/>
    </row>
    <row r="18" spans="1:16" s="175" customFormat="1" x14ac:dyDescent="0.2">
      <c r="A18" s="180">
        <v>1</v>
      </c>
      <c r="B18" s="462" t="s">
        <v>208</v>
      </c>
      <c r="C18" s="463"/>
      <c r="D18" s="110"/>
      <c r="E18" s="111"/>
      <c r="F18" s="112"/>
      <c r="G18" s="111"/>
      <c r="H18" s="113"/>
      <c r="I18" s="114"/>
      <c r="J18" s="193" t="str">
        <f>IF($N$11="Design-Build",SUM(SUMIFS($F$65:$F$101,$A$65:$A$101,A18)),"N/A")</f>
        <v>N/A</v>
      </c>
      <c r="K18" s="116" t="str">
        <f t="shared" ref="K18:K24" si="0">IFERROR(L18/J18,"")</f>
        <v/>
      </c>
      <c r="L18" s="193" t="str">
        <f>IF($N$11="Design-Build",SUM(SUMIFS($L$65:$L$101,$A$65:$A$101,A18)),"N/A")</f>
        <v>N/A</v>
      </c>
      <c r="M18" s="116" t="str">
        <f t="shared" ref="M18:M24" si="1">IFERROR(N18/J18,"")</f>
        <v/>
      </c>
      <c r="N18" s="195" t="str">
        <f>IF($N$11="Design-Build",SUM(J18-L18),"N/A")</f>
        <v>N/A</v>
      </c>
      <c r="O18" s="176"/>
      <c r="P18" s="176"/>
    </row>
    <row r="19" spans="1:16" s="175" customFormat="1" x14ac:dyDescent="0.2">
      <c r="A19" s="182">
        <v>1.1000000000000001</v>
      </c>
      <c r="B19" s="462" t="s">
        <v>130</v>
      </c>
      <c r="C19" s="463"/>
      <c r="D19" s="149"/>
      <c r="E19" s="116" t="str">
        <f>IFERROR(F19/D19,"")</f>
        <v/>
      </c>
      <c r="F19" s="193" t="str">
        <f>IF($N$11="Design-Build",SUM(SUMIFS($F$65:$F$101,$A$65:$A$101,A19,$F$65:$F$101,{"&lt;0"})),"N/A")</f>
        <v>N/A</v>
      </c>
      <c r="G19" s="116" t="str">
        <f>IFERROR(H19/D19,"")</f>
        <v/>
      </c>
      <c r="H19" s="195" t="str">
        <f>IF($N$11="Design-Build",SUM(D19+F19),"N/A")</f>
        <v>N/A</v>
      </c>
      <c r="I19" s="181" t="str">
        <f t="shared" ref="I19:I24" si="2">IFERROR(J19/D19,"")</f>
        <v/>
      </c>
      <c r="J19" s="193" t="str">
        <f>IF($N$11="Design-Build",SUM(SUMIFS($F$65:$F$101,$A$65:$A$101,A19)),"N/A")</f>
        <v>N/A</v>
      </c>
      <c r="K19" s="116" t="str">
        <f t="shared" si="0"/>
        <v/>
      </c>
      <c r="L19" s="193" t="str">
        <f t="shared" ref="L19:L23" si="3">IF($N$11="Design-Build",SUM(SUMIFS($L$65:$L$101,$A$65:$A$101,A19)),"N/A")</f>
        <v>N/A</v>
      </c>
      <c r="M19" s="116" t="str">
        <f t="shared" si="1"/>
        <v/>
      </c>
      <c r="N19" s="195" t="str">
        <f t="shared" ref="N19:N23" si="4">IF($N$11="Design-Build",SUM(J19-L19),"N/A")</f>
        <v>N/A</v>
      </c>
      <c r="O19" s="176"/>
      <c r="P19" s="176"/>
    </row>
    <row r="20" spans="1:16" s="175" customFormat="1" x14ac:dyDescent="0.2">
      <c r="A20" s="182">
        <v>1.2</v>
      </c>
      <c r="B20" s="462" t="s">
        <v>169</v>
      </c>
      <c r="C20" s="463"/>
      <c r="D20" s="149"/>
      <c r="E20" s="116" t="str">
        <f>IFERROR(F20/D20,"")</f>
        <v/>
      </c>
      <c r="F20" s="193" t="str">
        <f>IF($N$11="Design-Build",SUM(SUMIFS($F$65:$F$101,$A$65:$A$101,A20,$F$65:$F$101,{"&lt;0"})),"N/A")</f>
        <v>N/A</v>
      </c>
      <c r="G20" s="116" t="str">
        <f>IFERROR(H20/D20,"")</f>
        <v/>
      </c>
      <c r="H20" s="195" t="str">
        <f t="shared" ref="H20:H22" si="5">IF($N$11="Design-Build",SUM(D20+F20),"N/A")</f>
        <v>N/A</v>
      </c>
      <c r="I20" s="181" t="str">
        <f t="shared" si="2"/>
        <v/>
      </c>
      <c r="J20" s="193" t="str">
        <f t="shared" ref="J20:J23" si="6">IF($N$11="Design-Build",SUM(SUMIFS($F$65:$F$101,$A$65:$A$101,A20)),"N/A")</f>
        <v>N/A</v>
      </c>
      <c r="K20" s="116" t="str">
        <f t="shared" si="0"/>
        <v/>
      </c>
      <c r="L20" s="193" t="str">
        <f t="shared" si="3"/>
        <v>N/A</v>
      </c>
      <c r="M20" s="116" t="str">
        <f t="shared" si="1"/>
        <v/>
      </c>
      <c r="N20" s="195" t="str">
        <f t="shared" si="4"/>
        <v>N/A</v>
      </c>
      <c r="O20" s="176"/>
      <c r="P20" s="238"/>
    </row>
    <row r="21" spans="1:16" s="175" customFormat="1" x14ac:dyDescent="0.2">
      <c r="A21" s="182">
        <v>1.3</v>
      </c>
      <c r="B21" s="462" t="s">
        <v>170</v>
      </c>
      <c r="C21" s="463"/>
      <c r="D21" s="149"/>
      <c r="E21" s="116" t="str">
        <f>IFERROR(F21/D21,"")</f>
        <v/>
      </c>
      <c r="F21" s="193" t="str">
        <f>IF($N$11="Design-Build",SUM(SUMIFS($F$65:$F$101,$A$65:$A$101,A21,$F$65:$F$101,{"&lt;0"})),"N/A")</f>
        <v>N/A</v>
      </c>
      <c r="G21" s="116" t="str">
        <f>IFERROR(H21/D21,"")</f>
        <v/>
      </c>
      <c r="H21" s="195" t="str">
        <f t="shared" si="5"/>
        <v>N/A</v>
      </c>
      <c r="I21" s="181" t="str">
        <f t="shared" si="2"/>
        <v/>
      </c>
      <c r="J21" s="193" t="str">
        <f t="shared" si="6"/>
        <v>N/A</v>
      </c>
      <c r="K21" s="116" t="str">
        <f t="shared" si="0"/>
        <v/>
      </c>
      <c r="L21" s="193" t="str">
        <f t="shared" si="3"/>
        <v>N/A</v>
      </c>
      <c r="M21" s="116" t="str">
        <f t="shared" si="1"/>
        <v/>
      </c>
      <c r="N21" s="195" t="str">
        <f t="shared" si="4"/>
        <v>N/A</v>
      </c>
      <c r="O21" s="176"/>
      <c r="P21" s="176"/>
    </row>
    <row r="22" spans="1:16" s="175" customFormat="1" x14ac:dyDescent="0.2">
      <c r="A22" s="150"/>
      <c r="B22" s="473"/>
      <c r="C22" s="474"/>
      <c r="D22" s="149"/>
      <c r="E22" s="116" t="str">
        <f>IFERROR(F22/D22,"")</f>
        <v/>
      </c>
      <c r="F22" s="193" t="str">
        <f>IF($N$11="Design-Build",SUM(SUMIFS($F$65:$F$101,$A$65:$A$101,A22,$F$65:$F$101,{"&lt;0"})),"N/A")</f>
        <v>N/A</v>
      </c>
      <c r="G22" s="116" t="str">
        <f>IFERROR(H22/D22,"")</f>
        <v/>
      </c>
      <c r="H22" s="195" t="str">
        <f t="shared" si="5"/>
        <v>N/A</v>
      </c>
      <c r="I22" s="181" t="str">
        <f t="shared" si="2"/>
        <v/>
      </c>
      <c r="J22" s="193" t="str">
        <f t="shared" si="6"/>
        <v>N/A</v>
      </c>
      <c r="K22" s="116" t="str">
        <f t="shared" si="0"/>
        <v/>
      </c>
      <c r="L22" s="193" t="str">
        <f t="shared" si="3"/>
        <v>N/A</v>
      </c>
      <c r="M22" s="116" t="str">
        <f t="shared" si="1"/>
        <v/>
      </c>
      <c r="N22" s="195" t="str">
        <f t="shared" si="4"/>
        <v>N/A</v>
      </c>
      <c r="O22" s="176"/>
      <c r="P22" s="176"/>
    </row>
    <row r="23" spans="1:16" s="175" customFormat="1" ht="13.5" thickBot="1" x14ac:dyDescent="0.25">
      <c r="A23" s="184"/>
      <c r="B23" s="475"/>
      <c r="C23" s="476"/>
      <c r="D23" s="149"/>
      <c r="E23" s="116" t="str">
        <f>IFERROR(F23/D23,"")</f>
        <v/>
      </c>
      <c r="F23" s="193" t="str">
        <f>IF($N$11="Design-Build",SUM(SUMIFS($F$65:$F$101,$A$65:$A$101,A23,$F$65:$F$101,{"&lt;0"})),"N/A")</f>
        <v>N/A</v>
      </c>
      <c r="G23" s="116" t="str">
        <f>IFERROR(H23/D23,"")</f>
        <v/>
      </c>
      <c r="H23" s="195" t="str">
        <f>IF($N$11="Design-Build",SUM(D23+F23),"N/A")</f>
        <v>N/A</v>
      </c>
      <c r="I23" s="181" t="str">
        <f t="shared" si="2"/>
        <v/>
      </c>
      <c r="J23" s="193" t="str">
        <f t="shared" si="6"/>
        <v>N/A</v>
      </c>
      <c r="K23" s="116" t="str">
        <f t="shared" si="0"/>
        <v/>
      </c>
      <c r="L23" s="193" t="str">
        <f t="shared" si="3"/>
        <v>N/A</v>
      </c>
      <c r="M23" s="116" t="str">
        <f t="shared" si="1"/>
        <v/>
      </c>
      <c r="N23" s="195" t="str">
        <f t="shared" si="4"/>
        <v>N/A</v>
      </c>
      <c r="O23" s="176"/>
      <c r="P23" s="176"/>
    </row>
    <row r="24" spans="1:16" s="41" customFormat="1" ht="13.15" customHeight="1" thickBot="1" x14ac:dyDescent="0.25">
      <c r="A24" s="470" t="s">
        <v>198</v>
      </c>
      <c r="B24" s="470"/>
      <c r="C24" s="470"/>
      <c r="D24" s="192" t="str">
        <f>IF($N$11="Design-Build",SUM(D18:D23),"N/A")</f>
        <v>N/A</v>
      </c>
      <c r="E24" s="162"/>
      <c r="F24" s="194" t="str">
        <f>IF($N$11="Design-Build",SUM(F18:F23),"N/A")</f>
        <v>N/A</v>
      </c>
      <c r="G24" s="162"/>
      <c r="H24" s="196" t="str">
        <f>IF($N$11="Design-Build",SUM(H18:H23),"N/A")</f>
        <v>N/A</v>
      </c>
      <c r="I24" s="163" t="str">
        <f t="shared" si="2"/>
        <v/>
      </c>
      <c r="J24" s="194" t="str">
        <f>IF($N$11="Design-Build",SUM(J18:J23),"N/A")</f>
        <v>N/A</v>
      </c>
      <c r="K24" s="162" t="str">
        <f t="shared" si="0"/>
        <v/>
      </c>
      <c r="L24" s="194" t="str">
        <f>IF($N$11="Design-Build",SUM(L18:L23),"N/A")</f>
        <v>N/A</v>
      </c>
      <c r="M24" s="164" t="str">
        <f t="shared" si="1"/>
        <v/>
      </c>
      <c r="N24" s="196" t="str">
        <f>IF($N$11="Design-Build",SUM(N18:N23),"N/A")</f>
        <v>N/A</v>
      </c>
    </row>
    <row r="25" spans="1:16" s="41" customFormat="1" x14ac:dyDescent="0.2">
      <c r="A25" s="123"/>
      <c r="B25" s="124"/>
      <c r="C25" s="125"/>
      <c r="D25" s="125"/>
      <c r="E25" s="125"/>
      <c r="F25" s="125"/>
      <c r="G25" s="126"/>
      <c r="H25" s="125"/>
      <c r="I25" s="126"/>
      <c r="J25" s="125"/>
      <c r="K25" s="126"/>
      <c r="L25" s="127"/>
      <c r="M25" s="127"/>
      <c r="N25" s="127"/>
    </row>
    <row r="26" spans="1:16" s="41" customFormat="1" ht="13.5" thickBot="1" x14ac:dyDescent="0.25">
      <c r="A26" s="123"/>
      <c r="B26" s="124"/>
      <c r="C26" s="125"/>
      <c r="D26" s="127"/>
      <c r="E26" s="127"/>
      <c r="F26" s="127"/>
      <c r="G26" s="126"/>
      <c r="H26" s="125"/>
      <c r="I26" s="126"/>
      <c r="J26" s="125"/>
      <c r="K26" s="126"/>
      <c r="L26" s="127"/>
      <c r="M26" s="127"/>
      <c r="N26" s="127"/>
    </row>
    <row r="27" spans="1:16" s="31" customFormat="1" ht="13.5" thickBot="1" x14ac:dyDescent="0.25">
      <c r="A27" s="455" t="s">
        <v>179</v>
      </c>
      <c r="B27" s="456"/>
      <c r="C27" s="456"/>
      <c r="D27" s="456"/>
      <c r="E27" s="456"/>
      <c r="F27" s="456"/>
      <c r="G27" s="456"/>
      <c r="H27" s="456"/>
      <c r="I27" s="456"/>
      <c r="J27" s="456"/>
      <c r="K27" s="456"/>
      <c r="L27" s="456"/>
      <c r="M27" s="456"/>
      <c r="N27" s="457"/>
    </row>
    <row r="28" spans="1:16" s="31" customFormat="1" ht="26.25" customHeight="1" x14ac:dyDescent="0.2">
      <c r="A28" s="453" t="s">
        <v>171</v>
      </c>
      <c r="B28" s="481" t="s">
        <v>172</v>
      </c>
      <c r="C28" s="482"/>
      <c r="D28" s="483" t="s">
        <v>196</v>
      </c>
      <c r="E28" s="485" t="s">
        <v>201</v>
      </c>
      <c r="F28" s="485"/>
      <c r="G28" s="481" t="s">
        <v>197</v>
      </c>
      <c r="H28" s="482"/>
      <c r="I28" s="483" t="s">
        <v>160</v>
      </c>
      <c r="J28" s="481"/>
      <c r="K28" s="481" t="s">
        <v>215</v>
      </c>
      <c r="L28" s="481"/>
      <c r="M28" s="481" t="s">
        <v>77</v>
      </c>
      <c r="N28" s="482"/>
    </row>
    <row r="29" spans="1:16" s="31" customFormat="1" x14ac:dyDescent="0.2">
      <c r="A29" s="454"/>
      <c r="B29" s="487"/>
      <c r="C29" s="488"/>
      <c r="D29" s="484"/>
      <c r="E29" s="106" t="s">
        <v>81</v>
      </c>
      <c r="F29" s="106" t="s">
        <v>82</v>
      </c>
      <c r="G29" s="106" t="s">
        <v>81</v>
      </c>
      <c r="H29" s="107" t="s">
        <v>82</v>
      </c>
      <c r="I29" s="108" t="s">
        <v>81</v>
      </c>
      <c r="J29" s="106" t="s">
        <v>82</v>
      </c>
      <c r="K29" s="106" t="s">
        <v>81</v>
      </c>
      <c r="L29" s="106" t="s">
        <v>82</v>
      </c>
      <c r="M29" s="106" t="s">
        <v>81</v>
      </c>
      <c r="N29" s="107" t="s">
        <v>82</v>
      </c>
    </row>
    <row r="30" spans="1:16" s="31" customFormat="1" x14ac:dyDescent="0.2">
      <c r="A30" s="109">
        <v>1</v>
      </c>
      <c r="B30" s="471" t="s">
        <v>208</v>
      </c>
      <c r="C30" s="472"/>
      <c r="D30" s="110"/>
      <c r="E30" s="111"/>
      <c r="F30" s="112"/>
      <c r="G30" s="111"/>
      <c r="H30" s="113"/>
      <c r="I30" s="114"/>
      <c r="J30" s="71">
        <f>SUM(SUMIFS($F$120:$F$209,$A$120:$A$209,A30))</f>
        <v>0</v>
      </c>
      <c r="K30" s="115" t="str">
        <f t="shared" ref="K30:K36" si="7">IFERROR(L30/J30,"")</f>
        <v/>
      </c>
      <c r="L30" s="71">
        <f>SUM(SUMIFS($L$120:$L$209,$A$120:$A$209,A30))</f>
        <v>0</v>
      </c>
      <c r="M30" s="116" t="str">
        <f t="shared" ref="M30:M36" si="8">IFERROR(N30/J30,"")</f>
        <v/>
      </c>
      <c r="N30" s="117">
        <f t="shared" ref="N30:N35" si="9">SUM(J30-L30)</f>
        <v>0</v>
      </c>
    </row>
    <row r="31" spans="1:16" s="31" customFormat="1" x14ac:dyDescent="0.2">
      <c r="A31" s="118">
        <v>1.1000000000000001</v>
      </c>
      <c r="B31" s="471" t="s">
        <v>130</v>
      </c>
      <c r="C31" s="472"/>
      <c r="D31" s="149"/>
      <c r="E31" s="115" t="str">
        <f>IFERROR(F31/D31,"")</f>
        <v/>
      </c>
      <c r="F31" s="71">
        <f>SUM(SUMIFS($F$120:$F$209,$A$120:$A$209,A31,$F$120:$F$209,{"&lt;0"}))</f>
        <v>0</v>
      </c>
      <c r="G31" s="115" t="str">
        <f>IFERROR(H31/D31,"")</f>
        <v/>
      </c>
      <c r="H31" s="117">
        <f t="shared" ref="H31:H35" si="10">SUM(D31+F31)</f>
        <v>0</v>
      </c>
      <c r="I31" s="119" t="str">
        <f t="shared" ref="I31:I36" si="11">IFERROR(J31/D31,"")</f>
        <v/>
      </c>
      <c r="J31" s="71">
        <f>SUM(SUMIFS($F$120:$F$209,$A$120:$A$209,A31,$F$120:$F$209,{"&gt;0"}))</f>
        <v>0</v>
      </c>
      <c r="K31" s="115" t="str">
        <f t="shared" si="7"/>
        <v/>
      </c>
      <c r="L31" s="71">
        <f>SUM(SUMIFS($L$120:$L$209,$A$120:$A$209,A31,$F$120:$F$209,{"&gt;0"}))</f>
        <v>0</v>
      </c>
      <c r="M31" s="116" t="str">
        <f t="shared" si="8"/>
        <v/>
      </c>
      <c r="N31" s="117">
        <f t="shared" si="9"/>
        <v>0</v>
      </c>
    </row>
    <row r="32" spans="1:16" s="31" customFormat="1" x14ac:dyDescent="0.2">
      <c r="A32" s="118">
        <v>1.2</v>
      </c>
      <c r="B32" s="471" t="s">
        <v>169</v>
      </c>
      <c r="C32" s="472"/>
      <c r="D32" s="149"/>
      <c r="E32" s="115" t="str">
        <f>IFERROR(F32/D32,"")</f>
        <v/>
      </c>
      <c r="F32" s="71">
        <f>SUM(SUMIFS($F$120:$F$209,$A$120:$A$209,A32,$F$120:$F$209,{"&lt;0"}))</f>
        <v>0</v>
      </c>
      <c r="G32" s="115" t="str">
        <f>IFERROR(H32/D32,"")</f>
        <v/>
      </c>
      <c r="H32" s="117">
        <f t="shared" si="10"/>
        <v>0</v>
      </c>
      <c r="I32" s="119" t="str">
        <f t="shared" si="11"/>
        <v/>
      </c>
      <c r="J32" s="71">
        <f>SUM(SUMIFS($F$120:$F$209,$A$120:$A$209,A32,$F$120:$F$209,{"&gt;0"}))</f>
        <v>0</v>
      </c>
      <c r="K32" s="115" t="str">
        <f t="shared" si="7"/>
        <v/>
      </c>
      <c r="L32" s="71">
        <f>SUM(SUMIFS($L$120:$L$209,$A$120:$A$209,A32,$F$120:$F$209,{"&gt;0"}))</f>
        <v>0</v>
      </c>
      <c r="M32" s="116" t="str">
        <f t="shared" si="8"/>
        <v/>
      </c>
      <c r="N32" s="117">
        <f t="shared" si="9"/>
        <v>0</v>
      </c>
    </row>
    <row r="33" spans="1:14" s="31" customFormat="1" x14ac:dyDescent="0.2">
      <c r="A33" s="118">
        <v>1.3</v>
      </c>
      <c r="B33" s="471" t="s">
        <v>170</v>
      </c>
      <c r="C33" s="472"/>
      <c r="D33" s="149"/>
      <c r="E33" s="115" t="str">
        <f>IFERROR(F33/D33,"")</f>
        <v/>
      </c>
      <c r="F33" s="71">
        <f>SUM(SUMIFS($F$120:$F$209,$A$120:$A$209,A33,$F$120:$F$209,{"&lt;0"}))</f>
        <v>0</v>
      </c>
      <c r="G33" s="115" t="str">
        <f>IFERROR(H33/D33,"")</f>
        <v/>
      </c>
      <c r="H33" s="117">
        <f t="shared" si="10"/>
        <v>0</v>
      </c>
      <c r="I33" s="119" t="str">
        <f t="shared" si="11"/>
        <v/>
      </c>
      <c r="J33" s="71">
        <f>SUM(SUMIFS($F$120:$F$209,$A$120:$A$209,A33,$F$120:$F$209,{"&gt;0"}))</f>
        <v>0</v>
      </c>
      <c r="K33" s="115" t="str">
        <f t="shared" si="7"/>
        <v/>
      </c>
      <c r="L33" s="71">
        <f>SUM(SUMIFS($L$120:$L$209,$A$120:$A$209,A33,$F$120:$F$209,{"&gt;0"}))</f>
        <v>0</v>
      </c>
      <c r="M33" s="116" t="str">
        <f t="shared" si="8"/>
        <v/>
      </c>
      <c r="N33" s="117">
        <f t="shared" si="9"/>
        <v>0</v>
      </c>
    </row>
    <row r="34" spans="1:14" s="31" customFormat="1" x14ac:dyDescent="0.2">
      <c r="A34" s="150"/>
      <c r="B34" s="473"/>
      <c r="C34" s="474"/>
      <c r="D34" s="149"/>
      <c r="E34" s="115" t="str">
        <f>IFERROR(F34/D34,"")</f>
        <v/>
      </c>
      <c r="F34" s="71">
        <f>SUM(SUMIFS($F$120:$F$209,$A$120:$A$209,A34,$F$120:$F$209,{"&lt;0"}))</f>
        <v>0</v>
      </c>
      <c r="G34" s="115" t="str">
        <f>IFERROR(H34/D34,"")</f>
        <v/>
      </c>
      <c r="H34" s="117">
        <f t="shared" si="10"/>
        <v>0</v>
      </c>
      <c r="I34" s="119" t="str">
        <f t="shared" si="11"/>
        <v/>
      </c>
      <c r="J34" s="71">
        <f>SUM(SUMIFS($F$120:$F$209,$A$120:$A$209,A34,$F$120:$F$209,{"&gt;0"}))</f>
        <v>0</v>
      </c>
      <c r="K34" s="115" t="str">
        <f t="shared" si="7"/>
        <v/>
      </c>
      <c r="L34" s="71">
        <f>SUM(SUMIFS($L$120:$L$209,$A$120:$A$209,A34,$F$120:$F$209,{"&gt;0"}))</f>
        <v>0</v>
      </c>
      <c r="M34" s="116" t="str">
        <f t="shared" si="8"/>
        <v/>
      </c>
      <c r="N34" s="117">
        <f t="shared" si="9"/>
        <v>0</v>
      </c>
    </row>
    <row r="35" spans="1:14" s="31" customFormat="1" ht="13.5" thickBot="1" x14ac:dyDescent="0.25">
      <c r="A35" s="184"/>
      <c r="B35" s="475"/>
      <c r="C35" s="476"/>
      <c r="D35" s="149"/>
      <c r="E35" s="115" t="str">
        <f>IFERROR(F35/D35,"")</f>
        <v/>
      </c>
      <c r="F35" s="71">
        <f>SUM(SUMIFS($F$120:$F$209,$A$120:$A$209,A35,$F$120:$F$209,{"&lt;0"}))</f>
        <v>0</v>
      </c>
      <c r="G35" s="115" t="str">
        <f>IFERROR(H35/D35,"")</f>
        <v/>
      </c>
      <c r="H35" s="117">
        <f t="shared" si="10"/>
        <v>0</v>
      </c>
      <c r="I35" s="119" t="str">
        <f t="shared" si="11"/>
        <v/>
      </c>
      <c r="J35" s="71">
        <f>SUM(SUMIFS($F$120:$F$209,$A$120:$A$209,A35,$F$120:$F$209,{"&gt;0"}))</f>
        <v>0</v>
      </c>
      <c r="K35" s="115" t="str">
        <f t="shared" si="7"/>
        <v/>
      </c>
      <c r="L35" s="71">
        <f>SUM(SUMIFS($L$120:$L$209,$A$120:$A$209,A35,$F$120:$F$209,{"&gt;0"}))</f>
        <v>0</v>
      </c>
      <c r="M35" s="116" t="str">
        <f t="shared" si="8"/>
        <v/>
      </c>
      <c r="N35" s="117">
        <f t="shared" si="9"/>
        <v>0</v>
      </c>
    </row>
    <row r="36" spans="1:14" s="31" customFormat="1" ht="13.5" thickBot="1" x14ac:dyDescent="0.25">
      <c r="A36" s="470" t="s">
        <v>199</v>
      </c>
      <c r="B36" s="470"/>
      <c r="C36" s="470"/>
      <c r="D36" s="120">
        <f>SUM(D30:D35)</f>
        <v>0</v>
      </c>
      <c r="E36" s="162"/>
      <c r="F36" s="121">
        <f>SUM(F30:F35)</f>
        <v>0</v>
      </c>
      <c r="G36" s="162"/>
      <c r="H36" s="122">
        <f>SUM(H30:H35)</f>
        <v>0</v>
      </c>
      <c r="I36" s="163" t="str">
        <f t="shared" si="11"/>
        <v/>
      </c>
      <c r="J36" s="121">
        <f>SUM(J30:J35)</f>
        <v>0</v>
      </c>
      <c r="K36" s="162" t="str">
        <f t="shared" si="7"/>
        <v/>
      </c>
      <c r="L36" s="121">
        <f>SUM(L30:L35)</f>
        <v>0</v>
      </c>
      <c r="M36" s="164" t="str">
        <f t="shared" si="8"/>
        <v/>
      </c>
      <c r="N36" s="122">
        <f>SUM(N30:N35)</f>
        <v>0</v>
      </c>
    </row>
    <row r="37" spans="1:14" s="31" customFormat="1" x14ac:dyDescent="0.2">
      <c r="A37" s="123"/>
      <c r="B37" s="124"/>
      <c r="C37" s="125"/>
      <c r="D37" s="125"/>
      <c r="E37" s="125"/>
      <c r="F37" s="125"/>
      <c r="G37" s="126"/>
      <c r="H37" s="125"/>
      <c r="I37" s="126"/>
      <c r="J37" s="125"/>
      <c r="K37" s="126"/>
      <c r="L37" s="128"/>
      <c r="M37" s="128"/>
      <c r="N37" s="128"/>
    </row>
    <row r="38" spans="1:14" s="31" customFormat="1" x14ac:dyDescent="0.2">
      <c r="A38" s="123"/>
      <c r="B38" s="124"/>
      <c r="C38" s="125"/>
      <c r="D38" s="125"/>
      <c r="E38" s="125"/>
      <c r="F38" s="125"/>
      <c r="G38" s="126"/>
      <c r="H38" s="125"/>
      <c r="I38" s="126"/>
      <c r="J38" s="125"/>
      <c r="K38" s="126"/>
      <c r="L38" s="128"/>
      <c r="M38" s="128"/>
      <c r="N38" s="128"/>
    </row>
    <row r="39" spans="1:14" s="31" customFormat="1" x14ac:dyDescent="0.2">
      <c r="A39" s="123"/>
      <c r="B39" s="124"/>
      <c r="C39" s="125"/>
      <c r="D39" s="125"/>
      <c r="E39" s="125"/>
      <c r="F39" s="125"/>
      <c r="G39" s="126"/>
      <c r="H39" s="125"/>
      <c r="I39" s="126"/>
      <c r="J39" s="125"/>
      <c r="K39" s="126"/>
      <c r="L39" s="128"/>
      <c r="M39" s="128"/>
      <c r="N39" s="128"/>
    </row>
    <row r="40" spans="1:14" s="31" customFormat="1" x14ac:dyDescent="0.2">
      <c r="A40" s="123"/>
      <c r="B40" s="124"/>
      <c r="C40" s="125"/>
      <c r="D40" s="125"/>
      <c r="E40" s="125"/>
      <c r="F40" s="125"/>
      <c r="G40" s="126"/>
      <c r="H40" s="125"/>
      <c r="I40" s="126"/>
      <c r="J40" s="125"/>
      <c r="K40" s="126"/>
      <c r="L40" s="128"/>
      <c r="M40" s="128"/>
      <c r="N40" s="128"/>
    </row>
    <row r="41" spans="1:14" s="31" customFormat="1" x14ac:dyDescent="0.2">
      <c r="A41" s="123"/>
      <c r="B41" s="124"/>
      <c r="C41" s="125"/>
      <c r="D41" s="125"/>
      <c r="E41" s="125"/>
      <c r="F41" s="125"/>
      <c r="G41" s="126"/>
      <c r="H41" s="125"/>
      <c r="I41" s="126"/>
      <c r="J41" s="125"/>
      <c r="K41" s="126"/>
      <c r="L41" s="128"/>
      <c r="M41" s="128"/>
      <c r="N41" s="128"/>
    </row>
    <row r="42" spans="1:14" s="31" customFormat="1" x14ac:dyDescent="0.2">
      <c r="A42" s="123"/>
      <c r="B42" s="124"/>
      <c r="C42" s="125"/>
      <c r="D42" s="125"/>
      <c r="E42" s="125"/>
      <c r="F42" s="125"/>
      <c r="G42" s="126"/>
      <c r="H42" s="125"/>
      <c r="I42" s="126"/>
      <c r="J42" s="125"/>
      <c r="K42" s="126"/>
      <c r="L42" s="128"/>
      <c r="M42" s="128"/>
      <c r="N42" s="128"/>
    </row>
    <row r="43" spans="1:14" s="31" customFormat="1" x14ac:dyDescent="0.2">
      <c r="A43" s="123"/>
      <c r="B43" s="124"/>
      <c r="C43" s="125"/>
      <c r="D43" s="125"/>
      <c r="E43" s="125"/>
      <c r="F43" s="125"/>
      <c r="G43" s="126"/>
      <c r="H43" s="125"/>
      <c r="I43" s="126"/>
      <c r="J43" s="125"/>
      <c r="K43" s="126"/>
      <c r="L43" s="128"/>
      <c r="M43" s="128"/>
      <c r="N43" s="128"/>
    </row>
    <row r="44" spans="1:14" s="31" customFormat="1" x14ac:dyDescent="0.2">
      <c r="A44" s="123"/>
      <c r="B44" s="124"/>
      <c r="C44" s="125"/>
      <c r="D44" s="125"/>
      <c r="E44" s="125"/>
      <c r="F44" s="125"/>
      <c r="G44" s="126"/>
      <c r="H44" s="125"/>
      <c r="I44" s="126"/>
      <c r="J44" s="125"/>
      <c r="K44" s="126"/>
      <c r="L44" s="128"/>
      <c r="M44" s="128"/>
      <c r="N44" s="128"/>
    </row>
    <row r="45" spans="1:14" s="31" customFormat="1" x14ac:dyDescent="0.2">
      <c r="A45" s="123"/>
      <c r="B45" s="124"/>
      <c r="C45" s="125"/>
      <c r="D45" s="125"/>
      <c r="E45" s="125"/>
      <c r="F45" s="125"/>
      <c r="G45" s="126"/>
      <c r="H45" s="125"/>
      <c r="I45" s="126"/>
      <c r="J45" s="125"/>
      <c r="K45" s="126"/>
      <c r="L45" s="128"/>
      <c r="M45" s="128"/>
      <c r="N45" s="128"/>
    </row>
    <row r="46" spans="1:14" s="31" customFormat="1" x14ac:dyDescent="0.2">
      <c r="A46" s="123"/>
      <c r="B46" s="124"/>
      <c r="C46" s="125"/>
      <c r="D46" s="125"/>
      <c r="E46" s="125"/>
      <c r="F46" s="125"/>
      <c r="G46" s="126"/>
      <c r="H46" s="125"/>
      <c r="I46" s="126"/>
      <c r="J46" s="125"/>
      <c r="K46" s="126"/>
      <c r="L46" s="128"/>
      <c r="M46" s="128"/>
      <c r="N46" s="128"/>
    </row>
    <row r="47" spans="1:14" s="31" customFormat="1" x14ac:dyDescent="0.2">
      <c r="A47" s="123"/>
      <c r="B47" s="124"/>
      <c r="C47" s="125"/>
      <c r="D47" s="125"/>
      <c r="E47" s="125"/>
      <c r="F47" s="125"/>
      <c r="G47" s="126"/>
      <c r="H47" s="125"/>
      <c r="I47" s="126"/>
      <c r="J47" s="125"/>
      <c r="K47" s="126"/>
      <c r="L47" s="128"/>
      <c r="M47" s="128"/>
      <c r="N47" s="128"/>
    </row>
    <row r="48" spans="1:14" s="31" customFormat="1" x14ac:dyDescent="0.2">
      <c r="A48" s="123"/>
      <c r="B48" s="124"/>
      <c r="C48" s="125"/>
      <c r="D48" s="125"/>
      <c r="E48" s="125"/>
      <c r="F48" s="125"/>
      <c r="G48" s="126"/>
      <c r="H48" s="125"/>
      <c r="I48" s="126"/>
      <c r="J48" s="125"/>
      <c r="K48" s="126"/>
      <c r="L48" s="128"/>
      <c r="M48" s="128"/>
      <c r="N48" s="128"/>
    </row>
    <row r="49" spans="1:14" s="31" customFormat="1" x14ac:dyDescent="0.2">
      <c r="A49" s="123"/>
      <c r="B49" s="124"/>
      <c r="C49" s="125"/>
      <c r="D49" s="125"/>
      <c r="E49" s="125"/>
      <c r="F49" s="125"/>
      <c r="G49" s="126"/>
      <c r="H49" s="125"/>
      <c r="I49" s="126"/>
      <c r="J49" s="125"/>
      <c r="K49" s="126"/>
      <c r="L49" s="128"/>
      <c r="M49" s="128"/>
      <c r="N49" s="128"/>
    </row>
    <row r="50" spans="1:14" s="31" customFormat="1" x14ac:dyDescent="0.2">
      <c r="A50" s="123"/>
      <c r="B50" s="124"/>
      <c r="C50" s="125"/>
      <c r="D50" s="125"/>
      <c r="E50" s="125"/>
      <c r="F50" s="125"/>
      <c r="G50" s="126"/>
      <c r="H50" s="125"/>
      <c r="I50" s="126"/>
      <c r="J50" s="125"/>
      <c r="K50" s="126"/>
      <c r="L50" s="128"/>
      <c r="M50" s="128"/>
      <c r="N50" s="128"/>
    </row>
    <row r="51" spans="1:14" s="31" customFormat="1" x14ac:dyDescent="0.2">
      <c r="A51" s="16" t="s">
        <v>7</v>
      </c>
      <c r="B51" s="124"/>
      <c r="C51" s="21"/>
      <c r="D51" s="21"/>
      <c r="E51" s="21"/>
      <c r="F51" s="21"/>
      <c r="G51" s="16"/>
      <c r="H51" s="59" t="s">
        <v>180</v>
      </c>
      <c r="I51" s="16"/>
      <c r="J51" s="16"/>
      <c r="K51" s="16"/>
      <c r="N51" s="46" t="str">
        <f>'Summary Payment Certification'!$H$58</f>
        <v>Revised 06/22/2022</v>
      </c>
    </row>
    <row r="52" spans="1:14" s="31" customFormat="1" x14ac:dyDescent="0.2">
      <c r="A52" s="283" t="s">
        <v>0</v>
      </c>
      <c r="B52" s="283"/>
      <c r="C52" s="283"/>
      <c r="D52" s="283"/>
      <c r="E52" s="283"/>
      <c r="F52" s="283"/>
      <c r="G52" s="283"/>
      <c r="H52" s="283"/>
      <c r="I52" s="283"/>
      <c r="J52" s="283"/>
      <c r="K52" s="283"/>
      <c r="L52" s="283"/>
      <c r="M52" s="283"/>
      <c r="N52" s="283"/>
    </row>
    <row r="53" spans="1:14" s="31" customFormat="1" x14ac:dyDescent="0.2">
      <c r="A53" s="285" t="s">
        <v>1</v>
      </c>
      <c r="B53" s="285"/>
      <c r="C53" s="285"/>
      <c r="D53" s="285"/>
      <c r="E53" s="285"/>
      <c r="F53" s="285"/>
      <c r="G53" s="285"/>
      <c r="H53" s="285"/>
      <c r="I53" s="285"/>
      <c r="J53" s="285"/>
      <c r="K53" s="285"/>
      <c r="L53" s="285"/>
      <c r="M53" s="285"/>
      <c r="N53" s="285"/>
    </row>
    <row r="54" spans="1:14" s="31" customFormat="1" x14ac:dyDescent="0.2">
      <c r="A54" s="372" t="s">
        <v>86</v>
      </c>
      <c r="B54" s="372"/>
      <c r="C54" s="372"/>
      <c r="D54" s="372"/>
      <c r="E54" s="372"/>
      <c r="F54" s="372"/>
      <c r="G54" s="372"/>
      <c r="H54" s="372"/>
      <c r="I54" s="372"/>
      <c r="J54" s="372"/>
      <c r="K54" s="372"/>
      <c r="L54" s="372"/>
      <c r="M54" s="372"/>
      <c r="N54" s="372"/>
    </row>
    <row r="55" spans="1:14" s="31" customFormat="1" ht="13.5" thickBot="1" x14ac:dyDescent="0.25">
      <c r="A55" s="286" t="s">
        <v>123</v>
      </c>
      <c r="B55" s="286"/>
      <c r="C55" s="286"/>
      <c r="D55" s="286"/>
      <c r="E55" s="286"/>
      <c r="F55" s="286"/>
      <c r="G55" s="286"/>
      <c r="H55" s="286"/>
      <c r="I55" s="286"/>
      <c r="J55" s="373"/>
      <c r="K55" s="373"/>
      <c r="L55" s="373"/>
      <c r="M55" s="373"/>
      <c r="N55" s="373"/>
    </row>
    <row r="56" spans="1:14" s="31" customFormat="1" x14ac:dyDescent="0.2">
      <c r="A56" s="8" t="s">
        <v>13</v>
      </c>
      <c r="B56" s="465" t="str">
        <f>IF('Project 3 - Items of Work'!$B$10="","",'Project 3 - Items of Work'!$B$10)</f>
        <v/>
      </c>
      <c r="C56" s="466"/>
      <c r="D56" s="466"/>
      <c r="E56" s="466"/>
      <c r="F56" s="466"/>
      <c r="G56" s="466"/>
      <c r="H56" s="466"/>
      <c r="I56" s="466"/>
      <c r="J56" s="446" t="s">
        <v>14</v>
      </c>
      <c r="K56" s="447"/>
      <c r="L56" s="142" t="str">
        <f>IF('Project 3 - Items of Work'!$J$10="","",'Project 3 - Items of Work'!$J$10)</f>
        <v/>
      </c>
      <c r="M56" s="143" t="s">
        <v>214</v>
      </c>
      <c r="N56" s="144" t="str">
        <f>IF('Project 3 - Items of Work'!$L$10="","",'Project 3 - Items of Work'!$L$10)</f>
        <v/>
      </c>
    </row>
    <row r="57" spans="1:14" s="31" customFormat="1" x14ac:dyDescent="0.2">
      <c r="A57" s="9" t="s">
        <v>8</v>
      </c>
      <c r="B57" s="465" t="str">
        <f>IF('Project 3 - Items of Work'!$B$11="","",'Project 3 - Items of Work'!$B$11)</f>
        <v/>
      </c>
      <c r="C57" s="466"/>
      <c r="D57" s="466"/>
      <c r="E57" s="466"/>
      <c r="F57" s="466"/>
      <c r="G57" s="466"/>
      <c r="H57" s="466"/>
      <c r="I57" s="466"/>
      <c r="J57" s="439" t="s">
        <v>15</v>
      </c>
      <c r="K57" s="440"/>
      <c r="L57" s="226" t="str">
        <f>IF('Project 3 - Items of Work'!$J$11="","",'Project 3 - Items of Work'!$J$11)</f>
        <v/>
      </c>
      <c r="M57" s="233" t="s">
        <v>212</v>
      </c>
      <c r="N57" s="148" t="str">
        <f>IF('Project 3 - Items of Work'!$L$11="","",'Project 3 - Items of Work'!$L$11)</f>
        <v/>
      </c>
    </row>
    <row r="58" spans="1:14" s="31" customFormat="1" ht="13.5" thickBot="1" x14ac:dyDescent="0.25">
      <c r="A58" s="9" t="s">
        <v>10</v>
      </c>
      <c r="B58" s="415" t="str">
        <f>IF('Project 3 - Items of Work'!$B$12="","",'Project 3 - Items of Work'!$B$12)</f>
        <v/>
      </c>
      <c r="C58" s="486"/>
      <c r="D58" s="486"/>
      <c r="E58" s="416"/>
      <c r="F58" s="89" t="s">
        <v>10</v>
      </c>
      <c r="G58" s="464" t="str">
        <f>IF('Project 3 - Items of Work'!$E$12="","",'Project 3 - Items of Work'!$E$12)</f>
        <v/>
      </c>
      <c r="H58" s="464"/>
      <c r="I58" s="415"/>
      <c r="J58" s="467" t="s">
        <v>9</v>
      </c>
      <c r="K58" s="468"/>
      <c r="L58" s="145" t="str">
        <f>IF('Project 3 - Items of Work'!$J$12="","",'Project 3 - Items of Work'!$J$12)</f>
        <v/>
      </c>
      <c r="M58" s="234" t="s">
        <v>210</v>
      </c>
      <c r="N58" s="147" t="str">
        <f>IF('Project 3 - Items of Work'!$L$12="","",'Project 3 - Items of Work'!$L$12)</f>
        <v/>
      </c>
    </row>
    <row r="59" spans="1:14" s="31" customFormat="1" x14ac:dyDescent="0.2">
      <c r="A59" s="9" t="s">
        <v>16</v>
      </c>
      <c r="B59" s="415" t="str">
        <f>IF('Project 3 - Items of Work'!$B$13="","",'Project 3 - Items of Work'!$B$13)</f>
        <v/>
      </c>
      <c r="C59" s="486"/>
      <c r="D59" s="486"/>
      <c r="E59" s="416"/>
      <c r="F59" s="233" t="s">
        <v>173</v>
      </c>
      <c r="G59" s="464" t="str">
        <f>IF('Project 3 - Items of Work'!$E$13="","",'Project 3 - Items of Work'!$E$13)</f>
        <v/>
      </c>
      <c r="H59" s="464"/>
      <c r="I59" s="464"/>
      <c r="J59" s="402" t="s">
        <v>211</v>
      </c>
      <c r="K59" s="403"/>
      <c r="L59" s="101" t="str">
        <f>IF('Project 3 - Items of Work'!$J$13="","",'Project 3 - Items of Work'!$J$13)</f>
        <v/>
      </c>
      <c r="M59" s="102" t="s">
        <v>213</v>
      </c>
      <c r="N59" s="101" t="str">
        <f>IF('Project 3 - Items of Work'!$L$13="","",'Project 3 - Items of Work'!$L$13)</f>
        <v/>
      </c>
    </row>
    <row r="60" spans="1:14" s="31" customFormat="1" ht="30" customHeight="1" x14ac:dyDescent="0.2">
      <c r="A60" s="430" t="s">
        <v>175</v>
      </c>
      <c r="B60" s="431"/>
      <c r="C60" s="431"/>
      <c r="D60" s="431"/>
      <c r="E60" s="431"/>
      <c r="F60" s="431"/>
      <c r="G60" s="431"/>
      <c r="H60" s="431"/>
      <c r="I60" s="431"/>
      <c r="J60" s="431"/>
      <c r="K60" s="431"/>
      <c r="L60" s="431"/>
      <c r="M60" s="431"/>
      <c r="N60" s="431"/>
    </row>
    <row r="61" spans="1:14" s="31" customFormat="1" ht="13.15" customHeight="1" x14ac:dyDescent="0.2">
      <c r="A61" s="444" t="s">
        <v>174</v>
      </c>
      <c r="B61" s="445"/>
      <c r="C61" s="445"/>
      <c r="D61" s="445"/>
      <c r="E61" s="445"/>
      <c r="F61" s="445"/>
      <c r="G61" s="445"/>
      <c r="H61" s="445"/>
      <c r="I61" s="445"/>
      <c r="J61" s="445"/>
      <c r="K61" s="445"/>
      <c r="L61" s="445"/>
      <c r="M61" s="445"/>
      <c r="N61" s="445"/>
    </row>
    <row r="62" spans="1:14" s="31" customFormat="1" ht="25.15" customHeight="1" x14ac:dyDescent="0.2">
      <c r="A62" s="441" t="s">
        <v>171</v>
      </c>
      <c r="B62" s="441" t="s">
        <v>172</v>
      </c>
      <c r="C62" s="441" t="s">
        <v>168</v>
      </c>
      <c r="D62" s="432" t="s">
        <v>218</v>
      </c>
      <c r="E62" s="433"/>
      <c r="F62" s="364" t="s">
        <v>160</v>
      </c>
      <c r="G62" s="438" t="s">
        <v>76</v>
      </c>
      <c r="H62" s="438"/>
      <c r="I62" s="438"/>
      <c r="J62" s="438"/>
      <c r="K62" s="438"/>
      <c r="L62" s="438"/>
      <c r="M62" s="410" t="s">
        <v>77</v>
      </c>
      <c r="N62" s="410"/>
    </row>
    <row r="63" spans="1:14" s="31" customFormat="1" x14ac:dyDescent="0.2">
      <c r="A63" s="442"/>
      <c r="B63" s="442"/>
      <c r="C63" s="442"/>
      <c r="D63" s="434"/>
      <c r="E63" s="435"/>
      <c r="F63" s="366"/>
      <c r="G63" s="411" t="s">
        <v>78</v>
      </c>
      <c r="H63" s="411"/>
      <c r="I63" s="411" t="s">
        <v>79</v>
      </c>
      <c r="J63" s="411"/>
      <c r="K63" s="411" t="s">
        <v>80</v>
      </c>
      <c r="L63" s="411"/>
      <c r="M63" s="410"/>
      <c r="N63" s="410"/>
    </row>
    <row r="64" spans="1:14" s="31" customFormat="1" x14ac:dyDescent="0.2">
      <c r="A64" s="443"/>
      <c r="B64" s="443"/>
      <c r="C64" s="443"/>
      <c r="D64" s="436"/>
      <c r="E64" s="437"/>
      <c r="F64" s="231" t="s">
        <v>82</v>
      </c>
      <c r="G64" s="232" t="s">
        <v>81</v>
      </c>
      <c r="H64" s="232" t="s">
        <v>82</v>
      </c>
      <c r="I64" s="232" t="s">
        <v>81</v>
      </c>
      <c r="J64" s="232" t="s">
        <v>82</v>
      </c>
      <c r="K64" s="232" t="s">
        <v>81</v>
      </c>
      <c r="L64" s="232" t="s">
        <v>82</v>
      </c>
      <c r="M64" s="232" t="s">
        <v>81</v>
      </c>
      <c r="N64" s="232" t="s">
        <v>82</v>
      </c>
    </row>
    <row r="65" spans="1:14" s="31" customFormat="1" x14ac:dyDescent="0.2">
      <c r="A65" s="237"/>
      <c r="B65" s="240" t="str">
        <f>IF(A65="","",VLOOKUP(A65,$A$18:$C$23,2,FALSE))</f>
        <v/>
      </c>
      <c r="C65" s="236"/>
      <c r="D65" s="448"/>
      <c r="E65" s="449"/>
      <c r="F65" s="185">
        <v>0</v>
      </c>
      <c r="G65" s="152">
        <v>0</v>
      </c>
      <c r="H65" s="186" t="str">
        <f>IF($N$11="Design-Build",SUM(F65*G65),"N/A")</f>
        <v>N/A</v>
      </c>
      <c r="I65" s="152">
        <v>0.7</v>
      </c>
      <c r="J65" s="186" t="str">
        <f>IF($N$11="Design-Build",SUM(F65*I65),"N/A")</f>
        <v>N/A</v>
      </c>
      <c r="K65" s="18">
        <f t="shared" ref="K65:K101" si="12">SUM(G65+I65)</f>
        <v>0.7</v>
      </c>
      <c r="L65" s="186" t="str">
        <f>IF($N$11="Design-Build",SUM(F65*K65),"N/A")</f>
        <v>N/A</v>
      </c>
      <c r="M65" s="18">
        <f>SUM(100%-K65)</f>
        <v>0.30000000000000004</v>
      </c>
      <c r="N65" s="186" t="str">
        <f>IF($N$11="Design-Build",SUM(F65-L65),"N/A")</f>
        <v>N/A</v>
      </c>
    </row>
    <row r="66" spans="1:14" s="31" customFormat="1" x14ac:dyDescent="0.2">
      <c r="A66" s="237"/>
      <c r="B66" s="240" t="str">
        <f>IF(A66="","",VLOOKUP(A66,$A$18:$C$23,2,FALSE))</f>
        <v/>
      </c>
      <c r="C66" s="236"/>
      <c r="D66" s="448"/>
      <c r="E66" s="449"/>
      <c r="F66" s="185">
        <v>0</v>
      </c>
      <c r="G66" s="152">
        <v>0</v>
      </c>
      <c r="H66" s="186" t="str">
        <f>IF($N$11="Design-Build",SUM(F66*G66),"N/A")</f>
        <v>N/A</v>
      </c>
      <c r="I66" s="152">
        <v>0.50739999999999996</v>
      </c>
      <c r="J66" s="186" t="str">
        <f>IF($N$11="Design-Build",SUM(F66*I66),"N/A")</f>
        <v>N/A</v>
      </c>
      <c r="K66" s="18">
        <f t="shared" si="12"/>
        <v>0.50739999999999996</v>
      </c>
      <c r="L66" s="186" t="str">
        <f>IF($N$11="Design-Build",SUM(F66*K66),"N/A")</f>
        <v>N/A</v>
      </c>
      <c r="M66" s="18">
        <f t="shared" ref="M66:M101" si="13">SUM(100%-K66)</f>
        <v>0.49260000000000004</v>
      </c>
      <c r="N66" s="186" t="str">
        <f>IF($N$11="Design-Build",SUM(F66-L66),"N/A")</f>
        <v>N/A</v>
      </c>
    </row>
    <row r="67" spans="1:14" s="31" customFormat="1" x14ac:dyDescent="0.2">
      <c r="A67" s="237"/>
      <c r="B67" s="240" t="str">
        <f t="shared" ref="B67:B101" si="14">IF(A67="","",VLOOKUP(A67,$A$18:$C$23,2,FALSE))</f>
        <v/>
      </c>
      <c r="C67" s="236"/>
      <c r="D67" s="448"/>
      <c r="E67" s="449"/>
      <c r="F67" s="185">
        <v>0</v>
      </c>
      <c r="G67" s="152">
        <v>0</v>
      </c>
      <c r="H67" s="186" t="str">
        <f>IF($N$11="Design-Build",SUM(F67*G67),"N/A")</f>
        <v>N/A</v>
      </c>
      <c r="I67" s="152">
        <v>1</v>
      </c>
      <c r="J67" s="186" t="str">
        <f t="shared" ref="J67:J101" si="15">IF($N$11="Design-Build",SUM(F67*I67),"N/A")</f>
        <v>N/A</v>
      </c>
      <c r="K67" s="18">
        <f t="shared" si="12"/>
        <v>1</v>
      </c>
      <c r="L67" s="186" t="str">
        <f t="shared" ref="L67:L101" si="16">IF($N$11="Design-Build",SUM(F67*K67),"N/A")</f>
        <v>N/A</v>
      </c>
      <c r="M67" s="18">
        <f t="shared" si="13"/>
        <v>0</v>
      </c>
      <c r="N67" s="186" t="str">
        <f t="shared" ref="N67:N101" si="17">IF($N$11="Design-Build",SUM(F67-L67),"N/A")</f>
        <v>N/A</v>
      </c>
    </row>
    <row r="68" spans="1:14" s="31" customFormat="1" x14ac:dyDescent="0.2">
      <c r="A68" s="237"/>
      <c r="B68" s="240" t="str">
        <f t="shared" si="14"/>
        <v/>
      </c>
      <c r="C68" s="236"/>
      <c r="D68" s="448"/>
      <c r="E68" s="449"/>
      <c r="F68" s="185">
        <v>0</v>
      </c>
      <c r="G68" s="152">
        <v>0</v>
      </c>
      <c r="H68" s="186" t="str">
        <f t="shared" ref="H68:H101" si="18">IF($N$11="Design-Build",SUM(F68*G68),"N/A")</f>
        <v>N/A</v>
      </c>
      <c r="I68" s="152">
        <v>1</v>
      </c>
      <c r="J68" s="186" t="str">
        <f t="shared" si="15"/>
        <v>N/A</v>
      </c>
      <c r="K68" s="18">
        <f t="shared" si="12"/>
        <v>1</v>
      </c>
      <c r="L68" s="186" t="str">
        <f t="shared" si="16"/>
        <v>N/A</v>
      </c>
      <c r="M68" s="18">
        <f t="shared" si="13"/>
        <v>0</v>
      </c>
      <c r="N68" s="186" t="str">
        <f t="shared" si="17"/>
        <v>N/A</v>
      </c>
    </row>
    <row r="69" spans="1:14" s="31" customFormat="1" x14ac:dyDescent="0.2">
      <c r="A69" s="237"/>
      <c r="B69" s="240" t="str">
        <f t="shared" si="14"/>
        <v/>
      </c>
      <c r="C69" s="236"/>
      <c r="D69" s="448"/>
      <c r="E69" s="449"/>
      <c r="F69" s="185">
        <v>0</v>
      </c>
      <c r="G69" s="152">
        <v>0</v>
      </c>
      <c r="H69" s="186" t="str">
        <f t="shared" si="18"/>
        <v>N/A</v>
      </c>
      <c r="I69" s="152">
        <v>0</v>
      </c>
      <c r="J69" s="186" t="str">
        <f t="shared" si="15"/>
        <v>N/A</v>
      </c>
      <c r="K69" s="18">
        <f t="shared" si="12"/>
        <v>0</v>
      </c>
      <c r="L69" s="186" t="str">
        <f t="shared" si="16"/>
        <v>N/A</v>
      </c>
      <c r="M69" s="18">
        <f t="shared" si="13"/>
        <v>1</v>
      </c>
      <c r="N69" s="186" t="str">
        <f t="shared" si="17"/>
        <v>N/A</v>
      </c>
    </row>
    <row r="70" spans="1:14" s="31" customFormat="1" x14ac:dyDescent="0.2">
      <c r="A70" s="237"/>
      <c r="B70" s="240" t="str">
        <f t="shared" si="14"/>
        <v/>
      </c>
      <c r="C70" s="236"/>
      <c r="D70" s="448"/>
      <c r="E70" s="449"/>
      <c r="F70" s="185">
        <v>0</v>
      </c>
      <c r="G70" s="152">
        <v>0</v>
      </c>
      <c r="H70" s="186" t="str">
        <f t="shared" si="18"/>
        <v>N/A</v>
      </c>
      <c r="I70" s="152">
        <v>0</v>
      </c>
      <c r="J70" s="186" t="str">
        <f t="shared" si="15"/>
        <v>N/A</v>
      </c>
      <c r="K70" s="18">
        <f t="shared" si="12"/>
        <v>0</v>
      </c>
      <c r="L70" s="186" t="str">
        <f t="shared" si="16"/>
        <v>N/A</v>
      </c>
      <c r="M70" s="18">
        <f t="shared" si="13"/>
        <v>1</v>
      </c>
      <c r="N70" s="186" t="str">
        <f t="shared" si="17"/>
        <v>N/A</v>
      </c>
    </row>
    <row r="71" spans="1:14" s="31" customFormat="1" x14ac:dyDescent="0.2">
      <c r="A71" s="237"/>
      <c r="B71" s="240" t="str">
        <f t="shared" si="14"/>
        <v/>
      </c>
      <c r="C71" s="236"/>
      <c r="D71" s="448"/>
      <c r="E71" s="449"/>
      <c r="F71" s="185">
        <v>0</v>
      </c>
      <c r="G71" s="152">
        <v>0</v>
      </c>
      <c r="H71" s="186" t="str">
        <f t="shared" si="18"/>
        <v>N/A</v>
      </c>
      <c r="I71" s="152">
        <v>0</v>
      </c>
      <c r="J71" s="186" t="str">
        <f t="shared" si="15"/>
        <v>N/A</v>
      </c>
      <c r="K71" s="18">
        <f t="shared" si="12"/>
        <v>0</v>
      </c>
      <c r="L71" s="186" t="str">
        <f t="shared" si="16"/>
        <v>N/A</v>
      </c>
      <c r="M71" s="18">
        <f t="shared" si="13"/>
        <v>1</v>
      </c>
      <c r="N71" s="186" t="str">
        <f t="shared" si="17"/>
        <v>N/A</v>
      </c>
    </row>
    <row r="72" spans="1:14" s="31" customFormat="1" x14ac:dyDescent="0.2">
      <c r="A72" s="237"/>
      <c r="B72" s="240" t="str">
        <f t="shared" si="14"/>
        <v/>
      </c>
      <c r="C72" s="236"/>
      <c r="D72" s="448"/>
      <c r="E72" s="449"/>
      <c r="F72" s="185">
        <v>0</v>
      </c>
      <c r="G72" s="152">
        <v>0</v>
      </c>
      <c r="H72" s="186" t="str">
        <f t="shared" si="18"/>
        <v>N/A</v>
      </c>
      <c r="I72" s="152">
        <v>0</v>
      </c>
      <c r="J72" s="186" t="str">
        <f t="shared" si="15"/>
        <v>N/A</v>
      </c>
      <c r="K72" s="18">
        <f t="shared" si="12"/>
        <v>0</v>
      </c>
      <c r="L72" s="186" t="str">
        <f t="shared" si="16"/>
        <v>N/A</v>
      </c>
      <c r="M72" s="18">
        <f t="shared" si="13"/>
        <v>1</v>
      </c>
      <c r="N72" s="186" t="str">
        <f t="shared" si="17"/>
        <v>N/A</v>
      </c>
    </row>
    <row r="73" spans="1:14" s="31" customFormat="1" x14ac:dyDescent="0.2">
      <c r="A73" s="237"/>
      <c r="B73" s="240" t="str">
        <f t="shared" si="14"/>
        <v/>
      </c>
      <c r="C73" s="236"/>
      <c r="D73" s="448"/>
      <c r="E73" s="449"/>
      <c r="F73" s="185">
        <v>0</v>
      </c>
      <c r="G73" s="152">
        <v>0</v>
      </c>
      <c r="H73" s="186" t="str">
        <f t="shared" si="18"/>
        <v>N/A</v>
      </c>
      <c r="I73" s="152">
        <v>0</v>
      </c>
      <c r="J73" s="186" t="str">
        <f t="shared" si="15"/>
        <v>N/A</v>
      </c>
      <c r="K73" s="18">
        <f t="shared" si="12"/>
        <v>0</v>
      </c>
      <c r="L73" s="186" t="str">
        <f t="shared" si="16"/>
        <v>N/A</v>
      </c>
      <c r="M73" s="18">
        <f t="shared" si="13"/>
        <v>1</v>
      </c>
      <c r="N73" s="186" t="str">
        <f t="shared" si="17"/>
        <v>N/A</v>
      </c>
    </row>
    <row r="74" spans="1:14" s="31" customFormat="1" x14ac:dyDescent="0.2">
      <c r="A74" s="237"/>
      <c r="B74" s="240" t="str">
        <f t="shared" si="14"/>
        <v/>
      </c>
      <c r="C74" s="236"/>
      <c r="D74" s="448"/>
      <c r="E74" s="449"/>
      <c r="F74" s="185">
        <v>0</v>
      </c>
      <c r="G74" s="152">
        <v>0</v>
      </c>
      <c r="H74" s="186" t="str">
        <f t="shared" si="18"/>
        <v>N/A</v>
      </c>
      <c r="I74" s="152">
        <v>0</v>
      </c>
      <c r="J74" s="186" t="str">
        <f t="shared" si="15"/>
        <v>N/A</v>
      </c>
      <c r="K74" s="18">
        <f t="shared" si="12"/>
        <v>0</v>
      </c>
      <c r="L74" s="186" t="str">
        <f t="shared" si="16"/>
        <v>N/A</v>
      </c>
      <c r="M74" s="18">
        <f t="shared" si="13"/>
        <v>1</v>
      </c>
      <c r="N74" s="186" t="str">
        <f t="shared" si="17"/>
        <v>N/A</v>
      </c>
    </row>
    <row r="75" spans="1:14" s="31" customFormat="1" x14ac:dyDescent="0.2">
      <c r="A75" s="237"/>
      <c r="B75" s="240" t="str">
        <f t="shared" si="14"/>
        <v/>
      </c>
      <c r="C75" s="236"/>
      <c r="D75" s="448"/>
      <c r="E75" s="449"/>
      <c r="F75" s="185">
        <v>0</v>
      </c>
      <c r="G75" s="152">
        <v>0</v>
      </c>
      <c r="H75" s="186" t="str">
        <f t="shared" si="18"/>
        <v>N/A</v>
      </c>
      <c r="I75" s="152">
        <v>0</v>
      </c>
      <c r="J75" s="186" t="str">
        <f t="shared" si="15"/>
        <v>N/A</v>
      </c>
      <c r="K75" s="18">
        <f t="shared" si="12"/>
        <v>0</v>
      </c>
      <c r="L75" s="186" t="str">
        <f t="shared" si="16"/>
        <v>N/A</v>
      </c>
      <c r="M75" s="18">
        <f t="shared" si="13"/>
        <v>1</v>
      </c>
      <c r="N75" s="186" t="str">
        <f t="shared" si="17"/>
        <v>N/A</v>
      </c>
    </row>
    <row r="76" spans="1:14" s="31" customFormat="1" x14ac:dyDescent="0.2">
      <c r="A76" s="237"/>
      <c r="B76" s="240" t="str">
        <f t="shared" si="14"/>
        <v/>
      </c>
      <c r="C76" s="236"/>
      <c r="D76" s="448"/>
      <c r="E76" s="449"/>
      <c r="F76" s="185">
        <v>0</v>
      </c>
      <c r="G76" s="152">
        <v>0</v>
      </c>
      <c r="H76" s="186" t="str">
        <f t="shared" si="18"/>
        <v>N/A</v>
      </c>
      <c r="I76" s="152">
        <v>0</v>
      </c>
      <c r="J76" s="186" t="str">
        <f t="shared" si="15"/>
        <v>N/A</v>
      </c>
      <c r="K76" s="18">
        <f t="shared" si="12"/>
        <v>0</v>
      </c>
      <c r="L76" s="186" t="str">
        <f t="shared" si="16"/>
        <v>N/A</v>
      </c>
      <c r="M76" s="18">
        <f t="shared" si="13"/>
        <v>1</v>
      </c>
      <c r="N76" s="186" t="str">
        <f t="shared" si="17"/>
        <v>N/A</v>
      </c>
    </row>
    <row r="77" spans="1:14" s="31" customFormat="1" x14ac:dyDescent="0.2">
      <c r="A77" s="237"/>
      <c r="B77" s="240" t="str">
        <f t="shared" si="14"/>
        <v/>
      </c>
      <c r="C77" s="236"/>
      <c r="D77" s="448"/>
      <c r="E77" s="449"/>
      <c r="F77" s="185">
        <v>0</v>
      </c>
      <c r="G77" s="152">
        <v>0</v>
      </c>
      <c r="H77" s="186" t="str">
        <f t="shared" si="18"/>
        <v>N/A</v>
      </c>
      <c r="I77" s="152">
        <v>0</v>
      </c>
      <c r="J77" s="186" t="str">
        <f t="shared" si="15"/>
        <v>N/A</v>
      </c>
      <c r="K77" s="18">
        <f t="shared" si="12"/>
        <v>0</v>
      </c>
      <c r="L77" s="186" t="str">
        <f t="shared" si="16"/>
        <v>N/A</v>
      </c>
      <c r="M77" s="18">
        <f t="shared" si="13"/>
        <v>1</v>
      </c>
      <c r="N77" s="186" t="str">
        <f t="shared" si="17"/>
        <v>N/A</v>
      </c>
    </row>
    <row r="78" spans="1:14" s="31" customFormat="1" x14ac:dyDescent="0.2">
      <c r="A78" s="237"/>
      <c r="B78" s="240" t="str">
        <f t="shared" si="14"/>
        <v/>
      </c>
      <c r="C78" s="236"/>
      <c r="D78" s="448"/>
      <c r="E78" s="449"/>
      <c r="F78" s="185">
        <v>0</v>
      </c>
      <c r="G78" s="152">
        <v>0</v>
      </c>
      <c r="H78" s="186" t="str">
        <f t="shared" si="18"/>
        <v>N/A</v>
      </c>
      <c r="I78" s="152">
        <v>0</v>
      </c>
      <c r="J78" s="186" t="str">
        <f t="shared" si="15"/>
        <v>N/A</v>
      </c>
      <c r="K78" s="18">
        <f t="shared" si="12"/>
        <v>0</v>
      </c>
      <c r="L78" s="186" t="str">
        <f t="shared" si="16"/>
        <v>N/A</v>
      </c>
      <c r="M78" s="18">
        <f t="shared" si="13"/>
        <v>1</v>
      </c>
      <c r="N78" s="186" t="str">
        <f t="shared" si="17"/>
        <v>N/A</v>
      </c>
    </row>
    <row r="79" spans="1:14" s="31" customFormat="1" x14ac:dyDescent="0.2">
      <c r="A79" s="237"/>
      <c r="B79" s="240" t="str">
        <f t="shared" si="14"/>
        <v/>
      </c>
      <c r="C79" s="236"/>
      <c r="D79" s="448"/>
      <c r="E79" s="449"/>
      <c r="F79" s="185">
        <v>0</v>
      </c>
      <c r="G79" s="152">
        <v>0</v>
      </c>
      <c r="H79" s="186" t="str">
        <f t="shared" si="18"/>
        <v>N/A</v>
      </c>
      <c r="I79" s="152">
        <v>0</v>
      </c>
      <c r="J79" s="186" t="str">
        <f t="shared" si="15"/>
        <v>N/A</v>
      </c>
      <c r="K79" s="18">
        <f t="shared" si="12"/>
        <v>0</v>
      </c>
      <c r="L79" s="186" t="str">
        <f t="shared" si="16"/>
        <v>N/A</v>
      </c>
      <c r="M79" s="18">
        <f t="shared" si="13"/>
        <v>1</v>
      </c>
      <c r="N79" s="186" t="str">
        <f t="shared" si="17"/>
        <v>N/A</v>
      </c>
    </row>
    <row r="80" spans="1:14" s="31" customFormat="1" x14ac:dyDescent="0.2">
      <c r="A80" s="237"/>
      <c r="B80" s="240" t="str">
        <f t="shared" si="14"/>
        <v/>
      </c>
      <c r="C80" s="236"/>
      <c r="D80" s="448"/>
      <c r="E80" s="449"/>
      <c r="F80" s="185">
        <v>0</v>
      </c>
      <c r="G80" s="152">
        <v>0</v>
      </c>
      <c r="H80" s="186" t="str">
        <f t="shared" si="18"/>
        <v>N/A</v>
      </c>
      <c r="I80" s="152">
        <v>0</v>
      </c>
      <c r="J80" s="186" t="str">
        <f t="shared" si="15"/>
        <v>N/A</v>
      </c>
      <c r="K80" s="18">
        <f t="shared" si="12"/>
        <v>0</v>
      </c>
      <c r="L80" s="186" t="str">
        <f t="shared" si="16"/>
        <v>N/A</v>
      </c>
      <c r="M80" s="18">
        <f t="shared" si="13"/>
        <v>1</v>
      </c>
      <c r="N80" s="186" t="str">
        <f t="shared" si="17"/>
        <v>N/A</v>
      </c>
    </row>
    <row r="81" spans="1:14" s="31" customFormat="1" x14ac:dyDescent="0.2">
      <c r="A81" s="237"/>
      <c r="B81" s="240" t="str">
        <f t="shared" si="14"/>
        <v/>
      </c>
      <c r="C81" s="236"/>
      <c r="D81" s="448"/>
      <c r="E81" s="449"/>
      <c r="F81" s="185">
        <v>0</v>
      </c>
      <c r="G81" s="152">
        <v>0</v>
      </c>
      <c r="H81" s="186" t="str">
        <f t="shared" si="18"/>
        <v>N/A</v>
      </c>
      <c r="I81" s="152">
        <v>0</v>
      </c>
      <c r="J81" s="186" t="str">
        <f t="shared" si="15"/>
        <v>N/A</v>
      </c>
      <c r="K81" s="18">
        <f t="shared" si="12"/>
        <v>0</v>
      </c>
      <c r="L81" s="186" t="str">
        <f t="shared" si="16"/>
        <v>N/A</v>
      </c>
      <c r="M81" s="18">
        <f t="shared" ref="M81:M85" si="19">SUM(100%-K81)</f>
        <v>1</v>
      </c>
      <c r="N81" s="186" t="str">
        <f t="shared" si="17"/>
        <v>N/A</v>
      </c>
    </row>
    <row r="82" spans="1:14" s="31" customFormat="1" x14ac:dyDescent="0.2">
      <c r="A82" s="237"/>
      <c r="B82" s="240" t="str">
        <f t="shared" si="14"/>
        <v/>
      </c>
      <c r="C82" s="236"/>
      <c r="D82" s="448"/>
      <c r="E82" s="449"/>
      <c r="F82" s="185">
        <v>0</v>
      </c>
      <c r="G82" s="152">
        <v>0</v>
      </c>
      <c r="H82" s="186" t="str">
        <f t="shared" si="18"/>
        <v>N/A</v>
      </c>
      <c r="I82" s="152">
        <v>0</v>
      </c>
      <c r="J82" s="186" t="str">
        <f t="shared" si="15"/>
        <v>N/A</v>
      </c>
      <c r="K82" s="18">
        <f t="shared" si="12"/>
        <v>0</v>
      </c>
      <c r="L82" s="186" t="str">
        <f t="shared" si="16"/>
        <v>N/A</v>
      </c>
      <c r="M82" s="18">
        <f t="shared" si="19"/>
        <v>1</v>
      </c>
      <c r="N82" s="186" t="str">
        <f t="shared" si="17"/>
        <v>N/A</v>
      </c>
    </row>
    <row r="83" spans="1:14" s="31" customFormat="1" x14ac:dyDescent="0.2">
      <c r="A83" s="237"/>
      <c r="B83" s="240" t="str">
        <f t="shared" si="14"/>
        <v/>
      </c>
      <c r="C83" s="236"/>
      <c r="D83" s="448"/>
      <c r="E83" s="449"/>
      <c r="F83" s="185">
        <v>0</v>
      </c>
      <c r="G83" s="152">
        <v>0</v>
      </c>
      <c r="H83" s="186" t="str">
        <f t="shared" si="18"/>
        <v>N/A</v>
      </c>
      <c r="I83" s="152">
        <v>0</v>
      </c>
      <c r="J83" s="186" t="str">
        <f t="shared" si="15"/>
        <v>N/A</v>
      </c>
      <c r="K83" s="18">
        <f t="shared" si="12"/>
        <v>0</v>
      </c>
      <c r="L83" s="186" t="str">
        <f t="shared" si="16"/>
        <v>N/A</v>
      </c>
      <c r="M83" s="18">
        <f t="shared" si="19"/>
        <v>1</v>
      </c>
      <c r="N83" s="186" t="str">
        <f t="shared" si="17"/>
        <v>N/A</v>
      </c>
    </row>
    <row r="84" spans="1:14" s="31" customFormat="1" x14ac:dyDescent="0.2">
      <c r="A84" s="237"/>
      <c r="B84" s="240" t="str">
        <f t="shared" si="14"/>
        <v/>
      </c>
      <c r="C84" s="236"/>
      <c r="D84" s="448"/>
      <c r="E84" s="449"/>
      <c r="F84" s="185">
        <v>0</v>
      </c>
      <c r="G84" s="152">
        <v>0</v>
      </c>
      <c r="H84" s="186" t="str">
        <f t="shared" si="18"/>
        <v>N/A</v>
      </c>
      <c r="I84" s="152">
        <v>0</v>
      </c>
      <c r="J84" s="186" t="str">
        <f t="shared" si="15"/>
        <v>N/A</v>
      </c>
      <c r="K84" s="18">
        <f t="shared" si="12"/>
        <v>0</v>
      </c>
      <c r="L84" s="186" t="str">
        <f t="shared" si="16"/>
        <v>N/A</v>
      </c>
      <c r="M84" s="18">
        <f t="shared" si="19"/>
        <v>1</v>
      </c>
      <c r="N84" s="186" t="str">
        <f t="shared" si="17"/>
        <v>N/A</v>
      </c>
    </row>
    <row r="85" spans="1:14" s="31" customFormat="1" x14ac:dyDescent="0.2">
      <c r="A85" s="237"/>
      <c r="B85" s="240" t="str">
        <f>IF(A85="","",VLOOKUP(A85,$A$18:$C$23,2,FALSE))</f>
        <v/>
      </c>
      <c r="C85" s="236"/>
      <c r="D85" s="448"/>
      <c r="E85" s="449"/>
      <c r="F85" s="185">
        <v>0</v>
      </c>
      <c r="G85" s="152">
        <v>0</v>
      </c>
      <c r="H85" s="186" t="str">
        <f t="shared" si="18"/>
        <v>N/A</v>
      </c>
      <c r="I85" s="152">
        <v>0</v>
      </c>
      <c r="J85" s="186" t="str">
        <f t="shared" si="15"/>
        <v>N/A</v>
      </c>
      <c r="K85" s="18">
        <f t="shared" si="12"/>
        <v>0</v>
      </c>
      <c r="L85" s="186" t="str">
        <f t="shared" si="16"/>
        <v>N/A</v>
      </c>
      <c r="M85" s="18">
        <f t="shared" si="19"/>
        <v>1</v>
      </c>
      <c r="N85" s="186" t="str">
        <f t="shared" si="17"/>
        <v>N/A</v>
      </c>
    </row>
    <row r="86" spans="1:14" s="31" customFormat="1" x14ac:dyDescent="0.2">
      <c r="A86" s="237"/>
      <c r="B86" s="240" t="str">
        <f t="shared" ref="B86:B89" si="20">IF(A86="","",VLOOKUP(A86,$A$18:$C$23,2,FALSE))</f>
        <v/>
      </c>
      <c r="C86" s="236"/>
      <c r="D86" s="448"/>
      <c r="E86" s="449"/>
      <c r="F86" s="185">
        <v>0</v>
      </c>
      <c r="G86" s="152">
        <v>0</v>
      </c>
      <c r="H86" s="186" t="str">
        <f t="shared" si="18"/>
        <v>N/A</v>
      </c>
      <c r="I86" s="152">
        <v>0</v>
      </c>
      <c r="J86" s="186" t="str">
        <f t="shared" si="15"/>
        <v>N/A</v>
      </c>
      <c r="K86" s="18">
        <f t="shared" ref="K86:K89" si="21">SUM(G86+I86)</f>
        <v>0</v>
      </c>
      <c r="L86" s="186" t="str">
        <f t="shared" si="16"/>
        <v>N/A</v>
      </c>
      <c r="M86" s="18">
        <f t="shared" ref="M86:M89" si="22">SUM(100%-K86)</f>
        <v>1</v>
      </c>
      <c r="N86" s="186" t="str">
        <f t="shared" si="17"/>
        <v>N/A</v>
      </c>
    </row>
    <row r="87" spans="1:14" s="31" customFormat="1" x14ac:dyDescent="0.2">
      <c r="A87" s="237"/>
      <c r="B87" s="240" t="str">
        <f t="shared" si="20"/>
        <v/>
      </c>
      <c r="C87" s="236"/>
      <c r="D87" s="448"/>
      <c r="E87" s="449"/>
      <c r="F87" s="185">
        <v>0</v>
      </c>
      <c r="G87" s="152">
        <v>0</v>
      </c>
      <c r="H87" s="186" t="str">
        <f t="shared" si="18"/>
        <v>N/A</v>
      </c>
      <c r="I87" s="152">
        <v>0</v>
      </c>
      <c r="J87" s="186" t="str">
        <f t="shared" si="15"/>
        <v>N/A</v>
      </c>
      <c r="K87" s="18">
        <f t="shared" si="21"/>
        <v>0</v>
      </c>
      <c r="L87" s="186" t="str">
        <f t="shared" si="16"/>
        <v>N/A</v>
      </c>
      <c r="M87" s="18">
        <f t="shared" si="22"/>
        <v>1</v>
      </c>
      <c r="N87" s="186" t="str">
        <f t="shared" si="17"/>
        <v>N/A</v>
      </c>
    </row>
    <row r="88" spans="1:14" s="31" customFormat="1" x14ac:dyDescent="0.2">
      <c r="A88" s="237"/>
      <c r="B88" s="240" t="str">
        <f t="shared" si="20"/>
        <v/>
      </c>
      <c r="C88" s="236"/>
      <c r="D88" s="448"/>
      <c r="E88" s="449"/>
      <c r="F88" s="185">
        <v>0</v>
      </c>
      <c r="G88" s="152">
        <v>0</v>
      </c>
      <c r="H88" s="186" t="str">
        <f t="shared" si="18"/>
        <v>N/A</v>
      </c>
      <c r="I88" s="152">
        <v>0</v>
      </c>
      <c r="J88" s="186" t="str">
        <f t="shared" si="15"/>
        <v>N/A</v>
      </c>
      <c r="K88" s="18">
        <f t="shared" si="21"/>
        <v>0</v>
      </c>
      <c r="L88" s="186" t="str">
        <f t="shared" si="16"/>
        <v>N/A</v>
      </c>
      <c r="M88" s="18">
        <f t="shared" si="22"/>
        <v>1</v>
      </c>
      <c r="N88" s="186" t="str">
        <f t="shared" si="17"/>
        <v>N/A</v>
      </c>
    </row>
    <row r="89" spans="1:14" s="31" customFormat="1" x14ac:dyDescent="0.2">
      <c r="A89" s="237"/>
      <c r="B89" s="240" t="str">
        <f t="shared" si="20"/>
        <v/>
      </c>
      <c r="C89" s="236"/>
      <c r="D89" s="448"/>
      <c r="E89" s="449"/>
      <c r="F89" s="185">
        <v>0</v>
      </c>
      <c r="G89" s="152">
        <v>0</v>
      </c>
      <c r="H89" s="186" t="str">
        <f t="shared" si="18"/>
        <v>N/A</v>
      </c>
      <c r="I89" s="152">
        <v>0</v>
      </c>
      <c r="J89" s="186" t="str">
        <f t="shared" si="15"/>
        <v>N/A</v>
      </c>
      <c r="K89" s="18">
        <f t="shared" si="21"/>
        <v>0</v>
      </c>
      <c r="L89" s="186" t="str">
        <f t="shared" si="16"/>
        <v>N/A</v>
      </c>
      <c r="M89" s="18">
        <f t="shared" si="22"/>
        <v>1</v>
      </c>
      <c r="N89" s="186" t="str">
        <f t="shared" si="17"/>
        <v>N/A</v>
      </c>
    </row>
    <row r="90" spans="1:14" s="31" customFormat="1" x14ac:dyDescent="0.2">
      <c r="A90" s="237"/>
      <c r="B90" s="240" t="str">
        <f t="shared" si="14"/>
        <v/>
      </c>
      <c r="C90" s="236"/>
      <c r="D90" s="448"/>
      <c r="E90" s="449"/>
      <c r="F90" s="185">
        <v>0</v>
      </c>
      <c r="G90" s="152">
        <v>0</v>
      </c>
      <c r="H90" s="186" t="str">
        <f t="shared" si="18"/>
        <v>N/A</v>
      </c>
      <c r="I90" s="152">
        <v>0</v>
      </c>
      <c r="J90" s="186" t="str">
        <f t="shared" si="15"/>
        <v>N/A</v>
      </c>
      <c r="K90" s="18">
        <f t="shared" si="12"/>
        <v>0</v>
      </c>
      <c r="L90" s="186" t="str">
        <f t="shared" si="16"/>
        <v>N/A</v>
      </c>
      <c r="M90" s="18">
        <f t="shared" si="13"/>
        <v>1</v>
      </c>
      <c r="N90" s="186" t="str">
        <f t="shared" si="17"/>
        <v>N/A</v>
      </c>
    </row>
    <row r="91" spans="1:14" s="31" customFormat="1" x14ac:dyDescent="0.2">
      <c r="A91" s="237"/>
      <c r="B91" s="240" t="str">
        <f t="shared" si="14"/>
        <v/>
      </c>
      <c r="C91" s="236"/>
      <c r="D91" s="448"/>
      <c r="E91" s="449"/>
      <c r="F91" s="185">
        <v>0</v>
      </c>
      <c r="G91" s="152">
        <v>0</v>
      </c>
      <c r="H91" s="186" t="str">
        <f t="shared" si="18"/>
        <v>N/A</v>
      </c>
      <c r="I91" s="152">
        <v>0</v>
      </c>
      <c r="J91" s="186" t="str">
        <f t="shared" si="15"/>
        <v>N/A</v>
      </c>
      <c r="K91" s="18">
        <f t="shared" si="12"/>
        <v>0</v>
      </c>
      <c r="L91" s="186" t="str">
        <f t="shared" si="16"/>
        <v>N/A</v>
      </c>
      <c r="M91" s="18">
        <f t="shared" si="13"/>
        <v>1</v>
      </c>
      <c r="N91" s="186" t="str">
        <f t="shared" si="17"/>
        <v>N/A</v>
      </c>
    </row>
    <row r="92" spans="1:14" s="31" customFormat="1" x14ac:dyDescent="0.2">
      <c r="A92" s="237"/>
      <c r="B92" s="240" t="str">
        <f>IF(A92="","",VLOOKUP(A92,$A$18:$C$23,2,FALSE))</f>
        <v/>
      </c>
      <c r="C92" s="236"/>
      <c r="D92" s="448"/>
      <c r="E92" s="449"/>
      <c r="F92" s="185">
        <v>0</v>
      </c>
      <c r="G92" s="152">
        <v>0</v>
      </c>
      <c r="H92" s="186" t="str">
        <f t="shared" si="18"/>
        <v>N/A</v>
      </c>
      <c r="I92" s="152">
        <v>0</v>
      </c>
      <c r="J92" s="186" t="str">
        <f t="shared" si="15"/>
        <v>N/A</v>
      </c>
      <c r="K92" s="18">
        <f t="shared" si="12"/>
        <v>0</v>
      </c>
      <c r="L92" s="186" t="str">
        <f t="shared" si="16"/>
        <v>N/A</v>
      </c>
      <c r="M92" s="18">
        <f t="shared" si="13"/>
        <v>1</v>
      </c>
      <c r="N92" s="186" t="str">
        <f t="shared" si="17"/>
        <v>N/A</v>
      </c>
    </row>
    <row r="93" spans="1:14" s="31" customFormat="1" x14ac:dyDescent="0.2">
      <c r="A93" s="237"/>
      <c r="B93" s="240" t="str">
        <f t="shared" ref="B93:B94" si="23">IF(A93="","",VLOOKUP(A93,$A$18:$C$23,2,FALSE))</f>
        <v/>
      </c>
      <c r="C93" s="236"/>
      <c r="D93" s="448"/>
      <c r="E93" s="449"/>
      <c r="F93" s="185">
        <v>0</v>
      </c>
      <c r="G93" s="152">
        <v>0</v>
      </c>
      <c r="H93" s="186" t="str">
        <f t="shared" si="18"/>
        <v>N/A</v>
      </c>
      <c r="I93" s="152">
        <v>0</v>
      </c>
      <c r="J93" s="186" t="str">
        <f t="shared" si="15"/>
        <v>N/A</v>
      </c>
      <c r="K93" s="18">
        <f t="shared" si="12"/>
        <v>0</v>
      </c>
      <c r="L93" s="186" t="str">
        <f t="shared" si="16"/>
        <v>N/A</v>
      </c>
      <c r="M93" s="18">
        <f t="shared" si="13"/>
        <v>1</v>
      </c>
      <c r="N93" s="186" t="str">
        <f t="shared" si="17"/>
        <v>N/A</v>
      </c>
    </row>
    <row r="94" spans="1:14" s="31" customFormat="1" x14ac:dyDescent="0.2">
      <c r="A94" s="237"/>
      <c r="B94" s="240" t="str">
        <f t="shared" si="23"/>
        <v/>
      </c>
      <c r="C94" s="236"/>
      <c r="D94" s="448"/>
      <c r="E94" s="449"/>
      <c r="F94" s="185">
        <v>0</v>
      </c>
      <c r="G94" s="152">
        <v>0</v>
      </c>
      <c r="H94" s="186" t="str">
        <f t="shared" si="18"/>
        <v>N/A</v>
      </c>
      <c r="I94" s="152">
        <v>0</v>
      </c>
      <c r="J94" s="186" t="str">
        <f t="shared" si="15"/>
        <v>N/A</v>
      </c>
      <c r="K94" s="18">
        <f t="shared" ref="K94:K96" si="24">SUM(G94+I94)</f>
        <v>0</v>
      </c>
      <c r="L94" s="186" t="str">
        <f t="shared" si="16"/>
        <v>N/A</v>
      </c>
      <c r="M94" s="18">
        <f t="shared" ref="M94:M96" si="25">SUM(100%-K94)</f>
        <v>1</v>
      </c>
      <c r="N94" s="186" t="str">
        <f t="shared" si="17"/>
        <v>N/A</v>
      </c>
    </row>
    <row r="95" spans="1:14" s="31" customFormat="1" x14ac:dyDescent="0.2">
      <c r="A95" s="237"/>
      <c r="B95" s="240" t="str">
        <f>IF(A95="","",VLOOKUP(A95,$A$18:$C$23,2,FALSE))</f>
        <v/>
      </c>
      <c r="C95" s="236"/>
      <c r="D95" s="448"/>
      <c r="E95" s="449"/>
      <c r="F95" s="185">
        <v>0</v>
      </c>
      <c r="G95" s="152">
        <v>0</v>
      </c>
      <c r="H95" s="186" t="str">
        <f t="shared" si="18"/>
        <v>N/A</v>
      </c>
      <c r="I95" s="152">
        <v>0</v>
      </c>
      <c r="J95" s="186" t="str">
        <f t="shared" si="15"/>
        <v>N/A</v>
      </c>
      <c r="K95" s="18">
        <f t="shared" si="24"/>
        <v>0</v>
      </c>
      <c r="L95" s="186" t="str">
        <f t="shared" si="16"/>
        <v>N/A</v>
      </c>
      <c r="M95" s="18">
        <f t="shared" si="25"/>
        <v>1</v>
      </c>
      <c r="N95" s="186" t="str">
        <f t="shared" si="17"/>
        <v>N/A</v>
      </c>
    </row>
    <row r="96" spans="1:14" s="31" customFormat="1" x14ac:dyDescent="0.2">
      <c r="A96" s="237"/>
      <c r="B96" s="240" t="str">
        <f t="shared" ref="B96" si="26">IF(A96="","",VLOOKUP(A96,$A$18:$C$23,2,FALSE))</f>
        <v/>
      </c>
      <c r="C96" s="236"/>
      <c r="D96" s="448"/>
      <c r="E96" s="449"/>
      <c r="F96" s="185">
        <v>0</v>
      </c>
      <c r="G96" s="152">
        <v>0</v>
      </c>
      <c r="H96" s="186" t="str">
        <f t="shared" si="18"/>
        <v>N/A</v>
      </c>
      <c r="I96" s="152">
        <v>0</v>
      </c>
      <c r="J96" s="186" t="str">
        <f t="shared" si="15"/>
        <v>N/A</v>
      </c>
      <c r="K96" s="18">
        <f t="shared" si="24"/>
        <v>0</v>
      </c>
      <c r="L96" s="186" t="str">
        <f t="shared" si="16"/>
        <v>N/A</v>
      </c>
      <c r="M96" s="18">
        <f t="shared" si="25"/>
        <v>1</v>
      </c>
      <c r="N96" s="186" t="str">
        <f t="shared" si="17"/>
        <v>N/A</v>
      </c>
    </row>
    <row r="97" spans="1:14" s="31" customFormat="1" x14ac:dyDescent="0.2">
      <c r="A97" s="237"/>
      <c r="B97" s="240" t="str">
        <f t="shared" si="14"/>
        <v/>
      </c>
      <c r="C97" s="236"/>
      <c r="D97" s="448"/>
      <c r="E97" s="449"/>
      <c r="F97" s="185">
        <v>0</v>
      </c>
      <c r="G97" s="152">
        <v>0</v>
      </c>
      <c r="H97" s="186" t="str">
        <f t="shared" si="18"/>
        <v>N/A</v>
      </c>
      <c r="I97" s="152">
        <v>0</v>
      </c>
      <c r="J97" s="186" t="str">
        <f t="shared" si="15"/>
        <v>N/A</v>
      </c>
      <c r="K97" s="18">
        <f t="shared" si="12"/>
        <v>0</v>
      </c>
      <c r="L97" s="186" t="str">
        <f t="shared" si="16"/>
        <v>N/A</v>
      </c>
      <c r="M97" s="18">
        <f t="shared" si="13"/>
        <v>1</v>
      </c>
      <c r="N97" s="186" t="str">
        <f t="shared" si="17"/>
        <v>N/A</v>
      </c>
    </row>
    <row r="98" spans="1:14" s="31" customFormat="1" x14ac:dyDescent="0.2">
      <c r="A98" s="237"/>
      <c r="B98" s="240" t="str">
        <f>IF(A98="","",VLOOKUP(A98,$A$18:$C$23,2,FALSE))</f>
        <v/>
      </c>
      <c r="C98" s="236"/>
      <c r="D98" s="448"/>
      <c r="E98" s="449"/>
      <c r="F98" s="185">
        <v>0</v>
      </c>
      <c r="G98" s="152">
        <v>0</v>
      </c>
      <c r="H98" s="186" t="str">
        <f t="shared" si="18"/>
        <v>N/A</v>
      </c>
      <c r="I98" s="152">
        <v>0</v>
      </c>
      <c r="J98" s="186" t="str">
        <f t="shared" si="15"/>
        <v>N/A</v>
      </c>
      <c r="K98" s="18">
        <f t="shared" si="12"/>
        <v>0</v>
      </c>
      <c r="L98" s="186" t="str">
        <f t="shared" si="16"/>
        <v>N/A</v>
      </c>
      <c r="M98" s="18">
        <f t="shared" si="13"/>
        <v>1</v>
      </c>
      <c r="N98" s="186" t="str">
        <f t="shared" si="17"/>
        <v>N/A</v>
      </c>
    </row>
    <row r="99" spans="1:14" s="31" customFormat="1" x14ac:dyDescent="0.2">
      <c r="A99" s="237"/>
      <c r="B99" s="240" t="str">
        <f t="shared" si="14"/>
        <v/>
      </c>
      <c r="C99" s="236"/>
      <c r="D99" s="448"/>
      <c r="E99" s="449"/>
      <c r="F99" s="185">
        <v>0</v>
      </c>
      <c r="G99" s="152">
        <v>0</v>
      </c>
      <c r="H99" s="186" t="str">
        <f t="shared" si="18"/>
        <v>N/A</v>
      </c>
      <c r="I99" s="152">
        <v>0</v>
      </c>
      <c r="J99" s="186" t="str">
        <f t="shared" si="15"/>
        <v>N/A</v>
      </c>
      <c r="K99" s="18">
        <f t="shared" si="12"/>
        <v>0</v>
      </c>
      <c r="L99" s="186" t="str">
        <f t="shared" si="16"/>
        <v>N/A</v>
      </c>
      <c r="M99" s="18">
        <f t="shared" si="13"/>
        <v>1</v>
      </c>
      <c r="N99" s="186" t="str">
        <f t="shared" si="17"/>
        <v>N/A</v>
      </c>
    </row>
    <row r="100" spans="1:14" s="31" customFormat="1" x14ac:dyDescent="0.2">
      <c r="A100" s="237"/>
      <c r="B100" s="240" t="str">
        <f t="shared" si="14"/>
        <v/>
      </c>
      <c r="C100" s="236"/>
      <c r="D100" s="448"/>
      <c r="E100" s="449"/>
      <c r="F100" s="185">
        <v>0</v>
      </c>
      <c r="G100" s="152">
        <v>0</v>
      </c>
      <c r="H100" s="186" t="str">
        <f t="shared" si="18"/>
        <v>N/A</v>
      </c>
      <c r="I100" s="152">
        <v>0</v>
      </c>
      <c r="J100" s="186" t="str">
        <f t="shared" si="15"/>
        <v>N/A</v>
      </c>
      <c r="K100" s="18">
        <f t="shared" si="12"/>
        <v>0</v>
      </c>
      <c r="L100" s="186" t="str">
        <f t="shared" si="16"/>
        <v>N/A</v>
      </c>
      <c r="M100" s="18">
        <f t="shared" si="13"/>
        <v>1</v>
      </c>
      <c r="N100" s="186" t="str">
        <f t="shared" si="17"/>
        <v>N/A</v>
      </c>
    </row>
    <row r="101" spans="1:14" s="31" customFormat="1" x14ac:dyDescent="0.2">
      <c r="A101" s="237"/>
      <c r="B101" s="240" t="str">
        <f t="shared" si="14"/>
        <v/>
      </c>
      <c r="C101" s="236"/>
      <c r="D101" s="448"/>
      <c r="E101" s="449"/>
      <c r="F101" s="185">
        <v>0</v>
      </c>
      <c r="G101" s="153">
        <v>0</v>
      </c>
      <c r="H101" s="186" t="str">
        <f t="shared" si="18"/>
        <v>N/A</v>
      </c>
      <c r="I101" s="152">
        <v>0</v>
      </c>
      <c r="J101" s="186" t="str">
        <f t="shared" si="15"/>
        <v>N/A</v>
      </c>
      <c r="K101" s="18">
        <f t="shared" si="12"/>
        <v>0</v>
      </c>
      <c r="L101" s="186" t="str">
        <f t="shared" si="16"/>
        <v>N/A</v>
      </c>
      <c r="M101" s="18">
        <f t="shared" si="13"/>
        <v>1</v>
      </c>
      <c r="N101" s="186" t="str">
        <f t="shared" si="17"/>
        <v>N/A</v>
      </c>
    </row>
    <row r="102" spans="1:14" s="31" customFormat="1" x14ac:dyDescent="0.2">
      <c r="A102" s="22"/>
      <c r="B102" s="424" t="s">
        <v>176</v>
      </c>
      <c r="C102" s="424"/>
      <c r="D102" s="424"/>
      <c r="E102" s="425"/>
      <c r="F102" s="197" t="str">
        <f>IF($N$11="Design-Build",SUMIF(F65:F101,"&gt;0"),"N/A")</f>
        <v>N/A</v>
      </c>
      <c r="G102" s="198"/>
      <c r="H102" s="199" t="str">
        <f>IF($N$11="Design-Build",SUMIF(H65:H101,"&gt;0"),"N/A")</f>
        <v>N/A</v>
      </c>
      <c r="I102" s="200"/>
      <c r="J102" s="186" t="str">
        <f>IF($N$11="Design-Build",SUMIF(J65:J101,"&gt;0"),"N/A")</f>
        <v>N/A</v>
      </c>
      <c r="K102" s="200"/>
      <c r="L102" s="186" t="str">
        <f>IF($N$11="Design-Build",SUMIF(L65:L101,"&gt;0"),"N/A")</f>
        <v>N/A</v>
      </c>
      <c r="M102" s="201"/>
      <c r="N102" s="186" t="str">
        <f>IF($N$11="Design-Build",SUMIF(N65:N101,"&gt;0"),"N/A")</f>
        <v>N/A</v>
      </c>
    </row>
    <row r="103" spans="1:14" s="31" customFormat="1" x14ac:dyDescent="0.2">
      <c r="A103" s="23"/>
      <c r="B103" s="426" t="s">
        <v>177</v>
      </c>
      <c r="C103" s="426"/>
      <c r="D103" s="426"/>
      <c r="E103" s="427"/>
      <c r="F103" s="197" t="str">
        <f>IF($N$11="Design-Build",SUMIF(F65:F101,"&lt;0"),"N/A")</f>
        <v>N/A</v>
      </c>
      <c r="G103" s="202"/>
      <c r="H103" s="186" t="str">
        <f>IF($N$11="Design-Build",SUMIF(H65:H101,"&lt;0"),"N/A")</f>
        <v>N/A</v>
      </c>
      <c r="I103" s="202"/>
      <c r="J103" s="186" t="str">
        <f>IF($N$11="Design-Build",SUMIF(J65:J101,"&lt;0"),"N/A")</f>
        <v>N/A</v>
      </c>
      <c r="K103" s="202"/>
      <c r="L103" s="186" t="str">
        <f>IF($N$11="Design-Build",SUMIF(L65:L101,"&lt;0"),"N/A")</f>
        <v>N/A</v>
      </c>
      <c r="M103" s="200"/>
      <c r="N103" s="186" t="str">
        <f>IF($N$11="Design-Build",SUMIF(N65:N101,"&lt;0"),"N/A")</f>
        <v>N/A</v>
      </c>
    </row>
    <row r="104" spans="1:14" s="31" customFormat="1" x14ac:dyDescent="0.2">
      <c r="A104" s="23"/>
      <c r="B104" s="426" t="s">
        <v>178</v>
      </c>
      <c r="C104" s="426"/>
      <c r="D104" s="426"/>
      <c r="E104" s="427"/>
      <c r="F104" s="197" t="str">
        <f>IF($N$11="Design-Build",SUM(F102:F103),"N/A")</f>
        <v>N/A</v>
      </c>
      <c r="G104" s="202"/>
      <c r="H104" s="186" t="str">
        <f>IF($N$11="Design-Build",SUM(H102:H103),"N/A")</f>
        <v>N/A</v>
      </c>
      <c r="I104" s="202"/>
      <c r="J104" s="186" t="str">
        <f>IF($N$11="Design-Build",SUM(J102:J103),"N/A")</f>
        <v>N/A</v>
      </c>
      <c r="K104" s="202"/>
      <c r="L104" s="203" t="str">
        <f>IF($N$11="Design-Build",SUM(L102:L103),"N/A")</f>
        <v>N/A</v>
      </c>
      <c r="M104" s="200"/>
      <c r="N104" s="186" t="str">
        <f>IF($N$11="Design-Build",SUM(N102:N103),"N/A")</f>
        <v>N/A</v>
      </c>
    </row>
    <row r="105" spans="1:14" s="31" customFormat="1" x14ac:dyDescent="0.2">
      <c r="A105" s="21"/>
      <c r="B105" s="21"/>
      <c r="C105" s="21"/>
      <c r="D105" s="21"/>
      <c r="E105" s="21"/>
      <c r="F105" s="21"/>
      <c r="G105" s="16"/>
      <c r="I105" s="16"/>
      <c r="J105" s="16"/>
      <c r="K105" s="16"/>
      <c r="L105" s="16"/>
      <c r="M105" s="21"/>
    </row>
    <row r="106" spans="1:14" s="31" customFormat="1" x14ac:dyDescent="0.2">
      <c r="A106" s="16" t="s">
        <v>7</v>
      </c>
      <c r="B106" s="16"/>
      <c r="C106" s="16"/>
      <c r="D106" s="16"/>
      <c r="E106" s="16"/>
      <c r="F106" s="16"/>
      <c r="G106" s="221"/>
      <c r="H106" s="59" t="s">
        <v>181</v>
      </c>
      <c r="I106" s="221"/>
      <c r="J106" s="221"/>
      <c r="K106" s="221"/>
      <c r="L106" s="221"/>
      <c r="N106" s="46" t="str">
        <f>'Summary Payment Certification'!$H$58</f>
        <v>Revised 06/22/2022</v>
      </c>
    </row>
    <row r="107" spans="1:14" s="31" customFormat="1" ht="13.15" customHeight="1" x14ac:dyDescent="0.2">
      <c r="A107" s="283" t="s">
        <v>0</v>
      </c>
      <c r="B107" s="283"/>
      <c r="C107" s="283"/>
      <c r="D107" s="283"/>
      <c r="E107" s="283"/>
      <c r="F107" s="283"/>
      <c r="G107" s="283"/>
      <c r="H107" s="283"/>
      <c r="I107" s="283"/>
      <c r="J107" s="283"/>
      <c r="K107" s="283"/>
      <c r="L107" s="283"/>
      <c r="M107" s="283"/>
      <c r="N107" s="283"/>
    </row>
    <row r="108" spans="1:14" s="31" customFormat="1" ht="13.15" customHeight="1" x14ac:dyDescent="0.2">
      <c r="A108" s="285" t="s">
        <v>1</v>
      </c>
      <c r="B108" s="285"/>
      <c r="C108" s="285"/>
      <c r="D108" s="285"/>
      <c r="E108" s="285"/>
      <c r="F108" s="285"/>
      <c r="G108" s="285"/>
      <c r="H108" s="285"/>
      <c r="I108" s="285"/>
      <c r="J108" s="285"/>
      <c r="K108" s="285"/>
      <c r="L108" s="285"/>
      <c r="M108" s="285"/>
      <c r="N108" s="285"/>
    </row>
    <row r="109" spans="1:14" s="31" customFormat="1" ht="13.15" customHeight="1" x14ac:dyDescent="0.2">
      <c r="A109" s="372" t="s">
        <v>86</v>
      </c>
      <c r="B109" s="372"/>
      <c r="C109" s="372"/>
      <c r="D109" s="372"/>
      <c r="E109" s="372"/>
      <c r="F109" s="372"/>
      <c r="G109" s="372"/>
      <c r="H109" s="372"/>
      <c r="I109" s="372"/>
      <c r="J109" s="372"/>
      <c r="K109" s="372"/>
      <c r="L109" s="372"/>
      <c r="M109" s="372"/>
      <c r="N109" s="372"/>
    </row>
    <row r="110" spans="1:14" s="31" customFormat="1" ht="13.9" customHeight="1" thickBot="1" x14ac:dyDescent="0.25">
      <c r="A110" s="286" t="s">
        <v>123</v>
      </c>
      <c r="B110" s="286"/>
      <c r="C110" s="286"/>
      <c r="D110" s="286"/>
      <c r="E110" s="286"/>
      <c r="F110" s="286"/>
      <c r="G110" s="286"/>
      <c r="H110" s="286"/>
      <c r="I110" s="286"/>
      <c r="J110" s="373"/>
      <c r="K110" s="373"/>
      <c r="L110" s="373"/>
      <c r="M110" s="373"/>
      <c r="N110" s="373"/>
    </row>
    <row r="111" spans="1:14" s="31" customFormat="1" ht="13.15" customHeight="1" x14ac:dyDescent="0.2">
      <c r="A111" s="8" t="s">
        <v>13</v>
      </c>
      <c r="B111" s="465" t="str">
        <f>IF('Project 3 - Items of Work'!$B$10="","",'Project 3 - Items of Work'!$B$10)</f>
        <v/>
      </c>
      <c r="C111" s="466"/>
      <c r="D111" s="466"/>
      <c r="E111" s="466"/>
      <c r="F111" s="466"/>
      <c r="G111" s="466"/>
      <c r="H111" s="466"/>
      <c r="I111" s="466"/>
      <c r="J111" s="446" t="s">
        <v>14</v>
      </c>
      <c r="K111" s="447"/>
      <c r="L111" s="142" t="str">
        <f>IF('Project 3 - Items of Work'!$J$10="","",'Project 3 - Items of Work'!$J$10)</f>
        <v/>
      </c>
      <c r="M111" s="143" t="s">
        <v>214</v>
      </c>
      <c r="N111" s="144" t="str">
        <f>IF('Project 3 - Items of Work'!$L$10="","",'Project 3 - Items of Work'!$L$10)</f>
        <v/>
      </c>
    </row>
    <row r="112" spans="1:14" s="31" customFormat="1" ht="13.15" customHeight="1" x14ac:dyDescent="0.2">
      <c r="A112" s="9" t="s">
        <v>8</v>
      </c>
      <c r="B112" s="465" t="str">
        <f>IF('Project 3 - Items of Work'!$B$11="","",'Project 3 - Items of Work'!$B$11)</f>
        <v/>
      </c>
      <c r="C112" s="466"/>
      <c r="D112" s="466"/>
      <c r="E112" s="466"/>
      <c r="F112" s="466"/>
      <c r="G112" s="466"/>
      <c r="H112" s="466"/>
      <c r="I112" s="466"/>
      <c r="J112" s="439" t="s">
        <v>15</v>
      </c>
      <c r="K112" s="440"/>
      <c r="L112" s="226" t="str">
        <f>IF('Project 3 - Items of Work'!$J$11="","",'Project 3 - Items of Work'!$J$11)</f>
        <v/>
      </c>
      <c r="M112" s="233" t="s">
        <v>212</v>
      </c>
      <c r="N112" s="148" t="str">
        <f>IF('Project 3 - Items of Work'!$L$11="","",'Project 3 - Items of Work'!$L$11)</f>
        <v/>
      </c>
    </row>
    <row r="113" spans="1:14" s="31" customFormat="1" ht="13.15" customHeight="1" thickBot="1" x14ac:dyDescent="0.25">
      <c r="A113" s="9" t="s">
        <v>10</v>
      </c>
      <c r="B113" s="415" t="str">
        <f>IF('Project 3 - Items of Work'!$B$12="","",'Project 3 - Items of Work'!$B$12)</f>
        <v/>
      </c>
      <c r="C113" s="486"/>
      <c r="D113" s="486"/>
      <c r="E113" s="416"/>
      <c r="F113" s="89" t="s">
        <v>10</v>
      </c>
      <c r="G113" s="464" t="str">
        <f>IF('Project 3 - Items of Work'!$E$12="","",'Project 3 - Items of Work'!$E$12)</f>
        <v/>
      </c>
      <c r="H113" s="464"/>
      <c r="I113" s="415"/>
      <c r="J113" s="467" t="s">
        <v>9</v>
      </c>
      <c r="K113" s="468"/>
      <c r="L113" s="145" t="str">
        <f>IF('Project 3 - Items of Work'!$J$12="","",'Project 3 - Items of Work'!$J$12)</f>
        <v/>
      </c>
      <c r="M113" s="234" t="s">
        <v>210</v>
      </c>
      <c r="N113" s="147" t="str">
        <f>IF('Project 3 - Items of Work'!$L$12="","",'Project 3 - Items of Work'!$L$12)</f>
        <v/>
      </c>
    </row>
    <row r="114" spans="1:14" s="31" customFormat="1" x14ac:dyDescent="0.2">
      <c r="A114" s="9" t="s">
        <v>16</v>
      </c>
      <c r="B114" s="415" t="str">
        <f>IF('Project 3 - Items of Work'!$B$13="","",'Project 3 - Items of Work'!$B$13)</f>
        <v/>
      </c>
      <c r="C114" s="486"/>
      <c r="D114" s="486"/>
      <c r="E114" s="416"/>
      <c r="F114" s="233" t="s">
        <v>173</v>
      </c>
      <c r="G114" s="464" t="str">
        <f>IF('Project 3 - Items of Work'!$E$13="","",'Project 3 - Items of Work'!$E$13)</f>
        <v/>
      </c>
      <c r="H114" s="464"/>
      <c r="I114" s="464"/>
      <c r="J114" s="402" t="s">
        <v>211</v>
      </c>
      <c r="K114" s="403"/>
      <c r="L114" s="101" t="str">
        <f>IF('Project 3 - Items of Work'!$J$13="","",'Project 3 - Items of Work'!$J$13)</f>
        <v/>
      </c>
      <c r="M114" s="102" t="s">
        <v>213</v>
      </c>
      <c r="N114" s="101" t="str">
        <f>IF('Project 3 - Items of Work'!$L$13="","",'Project 3 - Items of Work'!$L$13)</f>
        <v/>
      </c>
    </row>
    <row r="115" spans="1:14" s="31" customFormat="1" ht="30" customHeight="1" x14ac:dyDescent="0.2">
      <c r="A115" s="430" t="s">
        <v>175</v>
      </c>
      <c r="B115" s="431"/>
      <c r="C115" s="431"/>
      <c r="D115" s="431"/>
      <c r="E115" s="431"/>
      <c r="F115" s="431"/>
      <c r="G115" s="431"/>
      <c r="H115" s="431"/>
      <c r="I115" s="431"/>
      <c r="J115" s="431"/>
      <c r="K115" s="431"/>
      <c r="L115" s="431"/>
      <c r="M115" s="431"/>
      <c r="N115" s="431"/>
    </row>
    <row r="116" spans="1:14" s="14" customFormat="1" ht="13.15" customHeight="1" x14ac:dyDescent="0.2">
      <c r="A116" s="444" t="s">
        <v>179</v>
      </c>
      <c r="B116" s="445"/>
      <c r="C116" s="445"/>
      <c r="D116" s="445"/>
      <c r="E116" s="445"/>
      <c r="F116" s="445"/>
      <c r="G116" s="445"/>
      <c r="H116" s="445"/>
      <c r="I116" s="445"/>
      <c r="J116" s="445"/>
      <c r="K116" s="445"/>
      <c r="L116" s="445"/>
      <c r="M116" s="445"/>
      <c r="N116" s="445"/>
    </row>
    <row r="117" spans="1:14" s="41" customFormat="1" ht="13.15" customHeight="1" x14ac:dyDescent="0.2">
      <c r="A117" s="441" t="s">
        <v>171</v>
      </c>
      <c r="B117" s="441" t="s">
        <v>172</v>
      </c>
      <c r="C117" s="441" t="s">
        <v>168</v>
      </c>
      <c r="D117" s="432" t="s">
        <v>218</v>
      </c>
      <c r="E117" s="433"/>
      <c r="F117" s="364" t="s">
        <v>160</v>
      </c>
      <c r="G117" s="438" t="s">
        <v>76</v>
      </c>
      <c r="H117" s="438"/>
      <c r="I117" s="438"/>
      <c r="J117" s="438"/>
      <c r="K117" s="438"/>
      <c r="L117" s="438"/>
      <c r="M117" s="410" t="s">
        <v>77</v>
      </c>
      <c r="N117" s="410"/>
    </row>
    <row r="118" spans="1:14" s="41" customFormat="1" ht="12.75" customHeight="1" x14ac:dyDescent="0.2">
      <c r="A118" s="442"/>
      <c r="B118" s="442"/>
      <c r="C118" s="442"/>
      <c r="D118" s="434"/>
      <c r="E118" s="435"/>
      <c r="F118" s="366"/>
      <c r="G118" s="411" t="s">
        <v>78</v>
      </c>
      <c r="H118" s="411"/>
      <c r="I118" s="411" t="s">
        <v>79</v>
      </c>
      <c r="J118" s="411"/>
      <c r="K118" s="411" t="s">
        <v>80</v>
      </c>
      <c r="L118" s="411"/>
      <c r="M118" s="410"/>
      <c r="N118" s="410"/>
    </row>
    <row r="119" spans="1:14" s="41" customFormat="1" ht="24.75" customHeight="1" x14ac:dyDescent="0.2">
      <c r="A119" s="443"/>
      <c r="B119" s="443"/>
      <c r="C119" s="443"/>
      <c r="D119" s="436"/>
      <c r="E119" s="437"/>
      <c r="F119" s="231" t="s">
        <v>82</v>
      </c>
      <c r="G119" s="232" t="s">
        <v>81</v>
      </c>
      <c r="H119" s="232" t="s">
        <v>82</v>
      </c>
      <c r="I119" s="232" t="s">
        <v>81</v>
      </c>
      <c r="J119" s="232" t="s">
        <v>82</v>
      </c>
      <c r="K119" s="232" t="s">
        <v>81</v>
      </c>
      <c r="L119" s="232" t="s">
        <v>82</v>
      </c>
      <c r="M119" s="232" t="s">
        <v>81</v>
      </c>
      <c r="N119" s="232" t="s">
        <v>82</v>
      </c>
    </row>
    <row r="120" spans="1:14" s="31" customFormat="1" x14ac:dyDescent="0.2">
      <c r="A120" s="72"/>
      <c r="B120" s="240" t="str">
        <f>IF(A120="","",VLOOKUP(A120,$A$30:$C$35,2,FALSE))</f>
        <v/>
      </c>
      <c r="C120" s="83"/>
      <c r="D120" s="428"/>
      <c r="E120" s="429"/>
      <c r="F120" s="151">
        <v>0</v>
      </c>
      <c r="G120" s="152">
        <v>0</v>
      </c>
      <c r="H120" s="32">
        <f t="shared" ref="H120:H156" si="27">SUM(F120*G120)</f>
        <v>0</v>
      </c>
      <c r="I120" s="152">
        <v>0</v>
      </c>
      <c r="J120" s="32">
        <f t="shared" ref="J120:J156" si="28">SUM(F120*I120)</f>
        <v>0</v>
      </c>
      <c r="K120" s="18">
        <f t="shared" ref="K120:K156" si="29">SUM(G120+I120)</f>
        <v>0</v>
      </c>
      <c r="L120" s="32">
        <f t="shared" ref="L120:L156" si="30">SUM(F120*K120)</f>
        <v>0</v>
      </c>
      <c r="M120" s="18">
        <f>SUM(100%-K120)</f>
        <v>1</v>
      </c>
      <c r="N120" s="32">
        <f t="shared" ref="N120:N156" si="31">SUM(F120-L120)</f>
        <v>0</v>
      </c>
    </row>
    <row r="121" spans="1:14" s="31" customFormat="1" x14ac:dyDescent="0.2">
      <c r="A121" s="72"/>
      <c r="B121" s="240" t="str">
        <f t="shared" ref="B121:B159" si="32">IF(A121="","",VLOOKUP(A121,$A$30:$C$35,2,FALSE))</f>
        <v/>
      </c>
      <c r="C121" s="83"/>
      <c r="D121" s="428"/>
      <c r="E121" s="429"/>
      <c r="F121" s="151">
        <v>0</v>
      </c>
      <c r="G121" s="152">
        <v>0</v>
      </c>
      <c r="H121" s="32">
        <f t="shared" si="27"/>
        <v>0</v>
      </c>
      <c r="I121" s="152">
        <v>0</v>
      </c>
      <c r="J121" s="32">
        <f t="shared" si="28"/>
        <v>0</v>
      </c>
      <c r="K121" s="18">
        <f t="shared" si="29"/>
        <v>0</v>
      </c>
      <c r="L121" s="32">
        <f t="shared" si="30"/>
        <v>0</v>
      </c>
      <c r="M121" s="18">
        <f t="shared" ref="M121:M156" si="33">SUM(100%-K121)</f>
        <v>1</v>
      </c>
      <c r="N121" s="32">
        <f t="shared" si="31"/>
        <v>0</v>
      </c>
    </row>
    <row r="122" spans="1:14" s="31" customFormat="1" x14ac:dyDescent="0.2">
      <c r="A122" s="72"/>
      <c r="B122" s="240" t="str">
        <f t="shared" si="32"/>
        <v/>
      </c>
      <c r="C122" s="83"/>
      <c r="D122" s="428"/>
      <c r="E122" s="429"/>
      <c r="F122" s="151">
        <v>0</v>
      </c>
      <c r="G122" s="152">
        <v>0</v>
      </c>
      <c r="H122" s="32">
        <f t="shared" si="27"/>
        <v>0</v>
      </c>
      <c r="I122" s="152">
        <v>0</v>
      </c>
      <c r="J122" s="32">
        <f t="shared" si="28"/>
        <v>0</v>
      </c>
      <c r="K122" s="18">
        <f t="shared" si="29"/>
        <v>0</v>
      </c>
      <c r="L122" s="32">
        <f t="shared" si="30"/>
        <v>0</v>
      </c>
      <c r="M122" s="18">
        <f t="shared" si="33"/>
        <v>1</v>
      </c>
      <c r="N122" s="32">
        <f t="shared" si="31"/>
        <v>0</v>
      </c>
    </row>
    <row r="123" spans="1:14" s="31" customFormat="1" x14ac:dyDescent="0.2">
      <c r="A123" s="72"/>
      <c r="B123" s="240" t="str">
        <f t="shared" si="32"/>
        <v/>
      </c>
      <c r="C123" s="83"/>
      <c r="D123" s="428"/>
      <c r="E123" s="429"/>
      <c r="F123" s="151">
        <v>0</v>
      </c>
      <c r="G123" s="152">
        <v>0</v>
      </c>
      <c r="H123" s="32">
        <f t="shared" si="27"/>
        <v>0</v>
      </c>
      <c r="I123" s="152">
        <v>0</v>
      </c>
      <c r="J123" s="32">
        <f t="shared" si="28"/>
        <v>0</v>
      </c>
      <c r="K123" s="18">
        <f t="shared" si="29"/>
        <v>0</v>
      </c>
      <c r="L123" s="32">
        <f t="shared" si="30"/>
        <v>0</v>
      </c>
      <c r="M123" s="18">
        <f t="shared" si="33"/>
        <v>1</v>
      </c>
      <c r="N123" s="32">
        <f t="shared" si="31"/>
        <v>0</v>
      </c>
    </row>
    <row r="124" spans="1:14" s="31" customFormat="1" x14ac:dyDescent="0.2">
      <c r="A124" s="72"/>
      <c r="B124" s="240" t="str">
        <f t="shared" si="32"/>
        <v/>
      </c>
      <c r="C124" s="83"/>
      <c r="D124" s="428"/>
      <c r="E124" s="429"/>
      <c r="F124" s="151">
        <v>0</v>
      </c>
      <c r="G124" s="152">
        <v>0</v>
      </c>
      <c r="H124" s="32">
        <f t="shared" si="27"/>
        <v>0</v>
      </c>
      <c r="I124" s="152">
        <v>0</v>
      </c>
      <c r="J124" s="32">
        <f t="shared" si="28"/>
        <v>0</v>
      </c>
      <c r="K124" s="18">
        <f t="shared" si="29"/>
        <v>0</v>
      </c>
      <c r="L124" s="32">
        <f t="shared" si="30"/>
        <v>0</v>
      </c>
      <c r="M124" s="18">
        <f t="shared" si="33"/>
        <v>1</v>
      </c>
      <c r="N124" s="32">
        <f t="shared" si="31"/>
        <v>0</v>
      </c>
    </row>
    <row r="125" spans="1:14" s="31" customFormat="1" x14ac:dyDescent="0.2">
      <c r="A125" s="72"/>
      <c r="B125" s="240" t="str">
        <f t="shared" si="32"/>
        <v/>
      </c>
      <c r="C125" s="83"/>
      <c r="D125" s="428"/>
      <c r="E125" s="429"/>
      <c r="F125" s="151">
        <v>0</v>
      </c>
      <c r="G125" s="152">
        <v>0</v>
      </c>
      <c r="H125" s="32">
        <f t="shared" si="27"/>
        <v>0</v>
      </c>
      <c r="I125" s="152">
        <v>0</v>
      </c>
      <c r="J125" s="32">
        <f t="shared" si="28"/>
        <v>0</v>
      </c>
      <c r="K125" s="18">
        <f t="shared" si="29"/>
        <v>0</v>
      </c>
      <c r="L125" s="32">
        <f t="shared" si="30"/>
        <v>0</v>
      </c>
      <c r="M125" s="18">
        <f t="shared" si="33"/>
        <v>1</v>
      </c>
      <c r="N125" s="32">
        <f t="shared" si="31"/>
        <v>0</v>
      </c>
    </row>
    <row r="126" spans="1:14" s="31" customFormat="1" x14ac:dyDescent="0.2">
      <c r="A126" s="72"/>
      <c r="B126" s="240" t="str">
        <f t="shared" si="32"/>
        <v/>
      </c>
      <c r="C126" s="83"/>
      <c r="D126" s="428"/>
      <c r="E126" s="429"/>
      <c r="F126" s="151">
        <v>0</v>
      </c>
      <c r="G126" s="152">
        <v>0</v>
      </c>
      <c r="H126" s="32">
        <f t="shared" si="27"/>
        <v>0</v>
      </c>
      <c r="I126" s="152">
        <v>0</v>
      </c>
      <c r="J126" s="32">
        <f t="shared" si="28"/>
        <v>0</v>
      </c>
      <c r="K126" s="18">
        <f t="shared" si="29"/>
        <v>0</v>
      </c>
      <c r="L126" s="32">
        <f t="shared" si="30"/>
        <v>0</v>
      </c>
      <c r="M126" s="18">
        <f t="shared" si="33"/>
        <v>1</v>
      </c>
      <c r="N126" s="32">
        <f t="shared" si="31"/>
        <v>0</v>
      </c>
    </row>
    <row r="127" spans="1:14" s="31" customFormat="1" x14ac:dyDescent="0.2">
      <c r="A127" s="72"/>
      <c r="B127" s="240" t="str">
        <f t="shared" si="32"/>
        <v/>
      </c>
      <c r="C127" s="83"/>
      <c r="D127" s="428"/>
      <c r="E127" s="429"/>
      <c r="F127" s="151">
        <v>0</v>
      </c>
      <c r="G127" s="152">
        <v>0</v>
      </c>
      <c r="H127" s="32">
        <f t="shared" si="27"/>
        <v>0</v>
      </c>
      <c r="I127" s="152">
        <v>0</v>
      </c>
      <c r="J127" s="32">
        <f t="shared" si="28"/>
        <v>0</v>
      </c>
      <c r="K127" s="18">
        <f t="shared" si="29"/>
        <v>0</v>
      </c>
      <c r="L127" s="32">
        <f t="shared" si="30"/>
        <v>0</v>
      </c>
      <c r="M127" s="18">
        <f t="shared" si="33"/>
        <v>1</v>
      </c>
      <c r="N127" s="32">
        <f t="shared" si="31"/>
        <v>0</v>
      </c>
    </row>
    <row r="128" spans="1:14" s="31" customFormat="1" x14ac:dyDescent="0.2">
      <c r="A128" s="72"/>
      <c r="B128" s="240" t="str">
        <f t="shared" si="32"/>
        <v/>
      </c>
      <c r="C128" s="83"/>
      <c r="D128" s="428"/>
      <c r="E128" s="429"/>
      <c r="F128" s="151">
        <v>0</v>
      </c>
      <c r="G128" s="152">
        <v>0</v>
      </c>
      <c r="H128" s="32">
        <f t="shared" si="27"/>
        <v>0</v>
      </c>
      <c r="I128" s="152">
        <v>0</v>
      </c>
      <c r="J128" s="32">
        <f t="shared" si="28"/>
        <v>0</v>
      </c>
      <c r="K128" s="18">
        <f t="shared" si="29"/>
        <v>0</v>
      </c>
      <c r="L128" s="32">
        <f t="shared" si="30"/>
        <v>0</v>
      </c>
      <c r="M128" s="18">
        <f t="shared" si="33"/>
        <v>1</v>
      </c>
      <c r="N128" s="32">
        <f t="shared" si="31"/>
        <v>0</v>
      </c>
    </row>
    <row r="129" spans="1:14" s="31" customFormat="1" x14ac:dyDescent="0.2">
      <c r="A129" s="72"/>
      <c r="B129" s="240" t="str">
        <f t="shared" si="32"/>
        <v/>
      </c>
      <c r="C129" s="83"/>
      <c r="D129" s="428"/>
      <c r="E129" s="429"/>
      <c r="F129" s="151">
        <v>0</v>
      </c>
      <c r="G129" s="152">
        <v>0</v>
      </c>
      <c r="H129" s="32">
        <f t="shared" si="27"/>
        <v>0</v>
      </c>
      <c r="I129" s="152">
        <v>0</v>
      </c>
      <c r="J129" s="32">
        <f t="shared" si="28"/>
        <v>0</v>
      </c>
      <c r="K129" s="18">
        <f t="shared" si="29"/>
        <v>0</v>
      </c>
      <c r="L129" s="32">
        <f t="shared" si="30"/>
        <v>0</v>
      </c>
      <c r="M129" s="18">
        <f t="shared" si="33"/>
        <v>1</v>
      </c>
      <c r="N129" s="32">
        <f t="shared" si="31"/>
        <v>0</v>
      </c>
    </row>
    <row r="130" spans="1:14" s="31" customFormat="1" x14ac:dyDescent="0.2">
      <c r="A130" s="72"/>
      <c r="B130" s="240" t="str">
        <f t="shared" si="32"/>
        <v/>
      </c>
      <c r="C130" s="83"/>
      <c r="D130" s="428"/>
      <c r="E130" s="429"/>
      <c r="F130" s="151">
        <v>0</v>
      </c>
      <c r="G130" s="152">
        <v>0</v>
      </c>
      <c r="H130" s="32">
        <f t="shared" si="27"/>
        <v>0</v>
      </c>
      <c r="I130" s="152">
        <v>0</v>
      </c>
      <c r="J130" s="32">
        <f t="shared" si="28"/>
        <v>0</v>
      </c>
      <c r="K130" s="18">
        <f t="shared" si="29"/>
        <v>0</v>
      </c>
      <c r="L130" s="32">
        <f t="shared" si="30"/>
        <v>0</v>
      </c>
      <c r="M130" s="18">
        <f t="shared" ref="M130:M135" si="34">SUM(100%-K130)</f>
        <v>1</v>
      </c>
      <c r="N130" s="32">
        <f t="shared" si="31"/>
        <v>0</v>
      </c>
    </row>
    <row r="131" spans="1:14" s="31" customFormat="1" x14ac:dyDescent="0.2">
      <c r="A131" s="72"/>
      <c r="B131" s="240" t="str">
        <f t="shared" si="32"/>
        <v/>
      </c>
      <c r="C131" s="83"/>
      <c r="D131" s="428"/>
      <c r="E131" s="429"/>
      <c r="F131" s="151">
        <v>0</v>
      </c>
      <c r="G131" s="152">
        <v>0</v>
      </c>
      <c r="H131" s="32">
        <f t="shared" si="27"/>
        <v>0</v>
      </c>
      <c r="I131" s="152">
        <v>0</v>
      </c>
      <c r="J131" s="32">
        <f t="shared" si="28"/>
        <v>0</v>
      </c>
      <c r="K131" s="18">
        <f t="shared" si="29"/>
        <v>0</v>
      </c>
      <c r="L131" s="32">
        <f t="shared" si="30"/>
        <v>0</v>
      </c>
      <c r="M131" s="18">
        <f t="shared" si="34"/>
        <v>1</v>
      </c>
      <c r="N131" s="32">
        <f t="shared" si="31"/>
        <v>0</v>
      </c>
    </row>
    <row r="132" spans="1:14" s="31" customFormat="1" x14ac:dyDescent="0.2">
      <c r="A132" s="72"/>
      <c r="B132" s="240" t="str">
        <f t="shared" si="32"/>
        <v/>
      </c>
      <c r="C132" s="83"/>
      <c r="D132" s="428"/>
      <c r="E132" s="429"/>
      <c r="F132" s="151">
        <v>0</v>
      </c>
      <c r="G132" s="152">
        <v>0</v>
      </c>
      <c r="H132" s="32">
        <f t="shared" si="27"/>
        <v>0</v>
      </c>
      <c r="I132" s="152">
        <v>0</v>
      </c>
      <c r="J132" s="32">
        <f t="shared" si="28"/>
        <v>0</v>
      </c>
      <c r="K132" s="18">
        <f t="shared" si="29"/>
        <v>0</v>
      </c>
      <c r="L132" s="32">
        <f t="shared" si="30"/>
        <v>0</v>
      </c>
      <c r="M132" s="18">
        <f t="shared" si="34"/>
        <v>1</v>
      </c>
      <c r="N132" s="32">
        <f t="shared" si="31"/>
        <v>0</v>
      </c>
    </row>
    <row r="133" spans="1:14" s="31" customFormat="1" x14ac:dyDescent="0.2">
      <c r="A133" s="72"/>
      <c r="B133" s="240" t="str">
        <f t="shared" si="32"/>
        <v/>
      </c>
      <c r="C133" s="83"/>
      <c r="D133" s="428"/>
      <c r="E133" s="429"/>
      <c r="F133" s="151">
        <v>0</v>
      </c>
      <c r="G133" s="152">
        <v>0</v>
      </c>
      <c r="H133" s="32">
        <f t="shared" si="27"/>
        <v>0</v>
      </c>
      <c r="I133" s="152">
        <v>0</v>
      </c>
      <c r="J133" s="32">
        <f t="shared" si="28"/>
        <v>0</v>
      </c>
      <c r="K133" s="18">
        <f t="shared" si="29"/>
        <v>0</v>
      </c>
      <c r="L133" s="32">
        <f t="shared" si="30"/>
        <v>0</v>
      </c>
      <c r="M133" s="18">
        <f t="shared" si="34"/>
        <v>1</v>
      </c>
      <c r="N133" s="32">
        <f t="shared" si="31"/>
        <v>0</v>
      </c>
    </row>
    <row r="134" spans="1:14" s="31" customFormat="1" x14ac:dyDescent="0.2">
      <c r="A134" s="72"/>
      <c r="B134" s="240" t="str">
        <f t="shared" si="32"/>
        <v/>
      </c>
      <c r="C134" s="83"/>
      <c r="D134" s="428"/>
      <c r="E134" s="429"/>
      <c r="F134" s="151">
        <v>0</v>
      </c>
      <c r="G134" s="152">
        <v>0</v>
      </c>
      <c r="H134" s="32">
        <f t="shared" si="27"/>
        <v>0</v>
      </c>
      <c r="I134" s="152">
        <v>0</v>
      </c>
      <c r="J134" s="32">
        <f t="shared" si="28"/>
        <v>0</v>
      </c>
      <c r="K134" s="18">
        <f t="shared" si="29"/>
        <v>0</v>
      </c>
      <c r="L134" s="32">
        <f t="shared" si="30"/>
        <v>0</v>
      </c>
      <c r="M134" s="18">
        <f t="shared" si="34"/>
        <v>1</v>
      </c>
      <c r="N134" s="32">
        <f t="shared" si="31"/>
        <v>0</v>
      </c>
    </row>
    <row r="135" spans="1:14" s="31" customFormat="1" x14ac:dyDescent="0.2">
      <c r="A135" s="72"/>
      <c r="B135" s="240" t="str">
        <f t="shared" si="32"/>
        <v/>
      </c>
      <c r="C135" s="83"/>
      <c r="D135" s="428"/>
      <c r="E135" s="429"/>
      <c r="F135" s="151">
        <v>0</v>
      </c>
      <c r="G135" s="152">
        <v>0</v>
      </c>
      <c r="H135" s="32">
        <f t="shared" si="27"/>
        <v>0</v>
      </c>
      <c r="I135" s="152">
        <v>0</v>
      </c>
      <c r="J135" s="32">
        <f t="shared" si="28"/>
        <v>0</v>
      </c>
      <c r="K135" s="18">
        <f t="shared" si="29"/>
        <v>0</v>
      </c>
      <c r="L135" s="32">
        <f t="shared" si="30"/>
        <v>0</v>
      </c>
      <c r="M135" s="18">
        <f t="shared" si="34"/>
        <v>1</v>
      </c>
      <c r="N135" s="32">
        <f t="shared" si="31"/>
        <v>0</v>
      </c>
    </row>
    <row r="136" spans="1:14" s="31" customFormat="1" x14ac:dyDescent="0.2">
      <c r="A136" s="72"/>
      <c r="B136" s="240" t="str">
        <f t="shared" si="32"/>
        <v/>
      </c>
      <c r="C136" s="83"/>
      <c r="D136" s="428"/>
      <c r="E136" s="429"/>
      <c r="F136" s="151">
        <v>0</v>
      </c>
      <c r="G136" s="152">
        <v>0</v>
      </c>
      <c r="H136" s="32">
        <f t="shared" si="27"/>
        <v>0</v>
      </c>
      <c r="I136" s="152">
        <v>0</v>
      </c>
      <c r="J136" s="32">
        <f t="shared" si="28"/>
        <v>0</v>
      </c>
      <c r="K136" s="18">
        <f t="shared" si="29"/>
        <v>0</v>
      </c>
      <c r="L136" s="32">
        <f t="shared" si="30"/>
        <v>0</v>
      </c>
      <c r="M136" s="18">
        <f t="shared" si="33"/>
        <v>1</v>
      </c>
      <c r="N136" s="32">
        <f t="shared" si="31"/>
        <v>0</v>
      </c>
    </row>
    <row r="137" spans="1:14" s="31" customFormat="1" x14ac:dyDescent="0.2">
      <c r="A137" s="72"/>
      <c r="B137" s="240" t="str">
        <f t="shared" si="32"/>
        <v/>
      </c>
      <c r="C137" s="83"/>
      <c r="D137" s="428"/>
      <c r="E137" s="429"/>
      <c r="F137" s="151">
        <v>0</v>
      </c>
      <c r="G137" s="152">
        <v>0</v>
      </c>
      <c r="H137" s="32">
        <f t="shared" si="27"/>
        <v>0</v>
      </c>
      <c r="I137" s="152">
        <v>0</v>
      </c>
      <c r="J137" s="32">
        <f t="shared" si="28"/>
        <v>0</v>
      </c>
      <c r="K137" s="18">
        <f t="shared" si="29"/>
        <v>0</v>
      </c>
      <c r="L137" s="32">
        <f t="shared" si="30"/>
        <v>0</v>
      </c>
      <c r="M137" s="18">
        <f t="shared" si="33"/>
        <v>1</v>
      </c>
      <c r="N137" s="32">
        <f t="shared" si="31"/>
        <v>0</v>
      </c>
    </row>
    <row r="138" spans="1:14" s="31" customFormat="1" x14ac:dyDescent="0.2">
      <c r="A138" s="72"/>
      <c r="B138" s="240" t="str">
        <f t="shared" si="32"/>
        <v/>
      </c>
      <c r="C138" s="83"/>
      <c r="D138" s="428"/>
      <c r="E138" s="429"/>
      <c r="F138" s="151">
        <v>0</v>
      </c>
      <c r="G138" s="152">
        <v>0</v>
      </c>
      <c r="H138" s="32">
        <f t="shared" si="27"/>
        <v>0</v>
      </c>
      <c r="I138" s="152">
        <v>0</v>
      </c>
      <c r="J138" s="32">
        <f t="shared" si="28"/>
        <v>0</v>
      </c>
      <c r="K138" s="18">
        <f t="shared" si="29"/>
        <v>0</v>
      </c>
      <c r="L138" s="32">
        <f t="shared" si="30"/>
        <v>0</v>
      </c>
      <c r="M138" s="18">
        <f t="shared" si="33"/>
        <v>1</v>
      </c>
      <c r="N138" s="32">
        <f t="shared" si="31"/>
        <v>0</v>
      </c>
    </row>
    <row r="139" spans="1:14" s="31" customFormat="1" x14ac:dyDescent="0.2">
      <c r="A139" s="72"/>
      <c r="B139" s="240" t="str">
        <f t="shared" si="32"/>
        <v/>
      </c>
      <c r="C139" s="83"/>
      <c r="D139" s="428"/>
      <c r="E139" s="429"/>
      <c r="F139" s="151">
        <v>0</v>
      </c>
      <c r="G139" s="152">
        <v>0</v>
      </c>
      <c r="H139" s="32">
        <f t="shared" si="27"/>
        <v>0</v>
      </c>
      <c r="I139" s="152">
        <v>0</v>
      </c>
      <c r="J139" s="32">
        <f t="shared" si="28"/>
        <v>0</v>
      </c>
      <c r="K139" s="18">
        <f t="shared" si="29"/>
        <v>0</v>
      </c>
      <c r="L139" s="32">
        <f t="shared" si="30"/>
        <v>0</v>
      </c>
      <c r="M139" s="18">
        <f t="shared" si="33"/>
        <v>1</v>
      </c>
      <c r="N139" s="32">
        <f t="shared" si="31"/>
        <v>0</v>
      </c>
    </row>
    <row r="140" spans="1:14" s="31" customFormat="1" x14ac:dyDescent="0.2">
      <c r="A140" s="72"/>
      <c r="B140" s="240" t="str">
        <f t="shared" si="32"/>
        <v/>
      </c>
      <c r="C140" s="83"/>
      <c r="D140" s="428"/>
      <c r="E140" s="429"/>
      <c r="F140" s="151">
        <v>0</v>
      </c>
      <c r="G140" s="152">
        <v>0</v>
      </c>
      <c r="H140" s="32">
        <f t="shared" si="27"/>
        <v>0</v>
      </c>
      <c r="I140" s="152">
        <v>0</v>
      </c>
      <c r="J140" s="32">
        <f t="shared" si="28"/>
        <v>0</v>
      </c>
      <c r="K140" s="18">
        <f t="shared" si="29"/>
        <v>0</v>
      </c>
      <c r="L140" s="32">
        <f t="shared" si="30"/>
        <v>0</v>
      </c>
      <c r="M140" s="18">
        <f t="shared" si="33"/>
        <v>1</v>
      </c>
      <c r="N140" s="32">
        <f t="shared" si="31"/>
        <v>0</v>
      </c>
    </row>
    <row r="141" spans="1:14" s="31" customFormat="1" x14ac:dyDescent="0.2">
      <c r="A141" s="72"/>
      <c r="B141" s="240" t="str">
        <f t="shared" si="32"/>
        <v/>
      </c>
      <c r="C141" s="83"/>
      <c r="D141" s="428"/>
      <c r="E141" s="429"/>
      <c r="F141" s="151">
        <v>0</v>
      </c>
      <c r="G141" s="152">
        <v>0</v>
      </c>
      <c r="H141" s="32">
        <f t="shared" si="27"/>
        <v>0</v>
      </c>
      <c r="I141" s="152">
        <v>0</v>
      </c>
      <c r="J141" s="32">
        <f t="shared" si="28"/>
        <v>0</v>
      </c>
      <c r="K141" s="18">
        <f t="shared" si="29"/>
        <v>0</v>
      </c>
      <c r="L141" s="32">
        <f t="shared" si="30"/>
        <v>0</v>
      </c>
      <c r="M141" s="18">
        <f>SUM(100%-K141)</f>
        <v>1</v>
      </c>
      <c r="N141" s="32">
        <f t="shared" si="31"/>
        <v>0</v>
      </c>
    </row>
    <row r="142" spans="1:14" s="31" customFormat="1" x14ac:dyDescent="0.2">
      <c r="A142" s="72"/>
      <c r="B142" s="240" t="str">
        <f t="shared" si="32"/>
        <v/>
      </c>
      <c r="C142" s="83"/>
      <c r="D142" s="428"/>
      <c r="E142" s="429"/>
      <c r="F142" s="151">
        <v>0</v>
      </c>
      <c r="G142" s="152">
        <v>0</v>
      </c>
      <c r="H142" s="32">
        <f t="shared" si="27"/>
        <v>0</v>
      </c>
      <c r="I142" s="152">
        <v>0</v>
      </c>
      <c r="J142" s="32">
        <f t="shared" si="28"/>
        <v>0</v>
      </c>
      <c r="K142" s="18">
        <f t="shared" si="29"/>
        <v>0</v>
      </c>
      <c r="L142" s="32">
        <f t="shared" si="30"/>
        <v>0</v>
      </c>
      <c r="M142" s="18">
        <f t="shared" si="33"/>
        <v>1</v>
      </c>
      <c r="N142" s="32">
        <f t="shared" si="31"/>
        <v>0</v>
      </c>
    </row>
    <row r="143" spans="1:14" s="31" customFormat="1" x14ac:dyDescent="0.2">
      <c r="A143" s="72"/>
      <c r="B143" s="240" t="str">
        <f t="shared" si="32"/>
        <v/>
      </c>
      <c r="C143" s="83"/>
      <c r="D143" s="428"/>
      <c r="E143" s="429"/>
      <c r="F143" s="151">
        <v>0</v>
      </c>
      <c r="G143" s="152">
        <v>0</v>
      </c>
      <c r="H143" s="32">
        <f t="shared" si="27"/>
        <v>0</v>
      </c>
      <c r="I143" s="152">
        <v>0</v>
      </c>
      <c r="J143" s="32">
        <f t="shared" si="28"/>
        <v>0</v>
      </c>
      <c r="K143" s="18">
        <f t="shared" si="29"/>
        <v>0</v>
      </c>
      <c r="L143" s="32">
        <f t="shared" si="30"/>
        <v>0</v>
      </c>
      <c r="M143" s="18">
        <f t="shared" ref="M143:M146" si="35">SUM(100%-K143)</f>
        <v>1</v>
      </c>
      <c r="N143" s="32">
        <f t="shared" si="31"/>
        <v>0</v>
      </c>
    </row>
    <row r="144" spans="1:14" s="31" customFormat="1" x14ac:dyDescent="0.2">
      <c r="A144" s="72"/>
      <c r="B144" s="240" t="str">
        <f t="shared" si="32"/>
        <v/>
      </c>
      <c r="C144" s="83"/>
      <c r="D144" s="428"/>
      <c r="E144" s="429"/>
      <c r="F144" s="151">
        <v>0</v>
      </c>
      <c r="G144" s="152">
        <v>0</v>
      </c>
      <c r="H144" s="32">
        <f t="shared" si="27"/>
        <v>0</v>
      </c>
      <c r="I144" s="152">
        <v>0</v>
      </c>
      <c r="J144" s="32">
        <f t="shared" si="28"/>
        <v>0</v>
      </c>
      <c r="K144" s="18">
        <f t="shared" si="29"/>
        <v>0</v>
      </c>
      <c r="L144" s="32">
        <f t="shared" si="30"/>
        <v>0</v>
      </c>
      <c r="M144" s="18">
        <f t="shared" si="35"/>
        <v>1</v>
      </c>
      <c r="N144" s="32">
        <f t="shared" si="31"/>
        <v>0</v>
      </c>
    </row>
    <row r="145" spans="1:14" s="31" customFormat="1" x14ac:dyDescent="0.2">
      <c r="A145" s="72"/>
      <c r="B145" s="240" t="str">
        <f t="shared" si="32"/>
        <v/>
      </c>
      <c r="C145" s="83"/>
      <c r="D145" s="428"/>
      <c r="E145" s="429"/>
      <c r="F145" s="151">
        <v>0</v>
      </c>
      <c r="G145" s="152">
        <v>0</v>
      </c>
      <c r="H145" s="32">
        <f t="shared" si="27"/>
        <v>0</v>
      </c>
      <c r="I145" s="152">
        <v>0</v>
      </c>
      <c r="J145" s="32">
        <f t="shared" si="28"/>
        <v>0</v>
      </c>
      <c r="K145" s="18">
        <f t="shared" si="29"/>
        <v>0</v>
      </c>
      <c r="L145" s="32">
        <f t="shared" si="30"/>
        <v>0</v>
      </c>
      <c r="M145" s="18">
        <f t="shared" si="35"/>
        <v>1</v>
      </c>
      <c r="N145" s="32">
        <f t="shared" si="31"/>
        <v>0</v>
      </c>
    </row>
    <row r="146" spans="1:14" s="31" customFormat="1" x14ac:dyDescent="0.2">
      <c r="A146" s="72"/>
      <c r="B146" s="240" t="str">
        <f t="shared" si="32"/>
        <v/>
      </c>
      <c r="C146" s="83"/>
      <c r="D146" s="428"/>
      <c r="E146" s="429"/>
      <c r="F146" s="151">
        <v>0</v>
      </c>
      <c r="G146" s="152">
        <v>0</v>
      </c>
      <c r="H146" s="32">
        <f t="shared" si="27"/>
        <v>0</v>
      </c>
      <c r="I146" s="152">
        <v>0</v>
      </c>
      <c r="J146" s="32">
        <f t="shared" si="28"/>
        <v>0</v>
      </c>
      <c r="K146" s="18">
        <f t="shared" si="29"/>
        <v>0</v>
      </c>
      <c r="L146" s="32">
        <f t="shared" si="30"/>
        <v>0</v>
      </c>
      <c r="M146" s="18">
        <f t="shared" si="35"/>
        <v>1</v>
      </c>
      <c r="N146" s="32">
        <f t="shared" si="31"/>
        <v>0</v>
      </c>
    </row>
    <row r="147" spans="1:14" s="31" customFormat="1" x14ac:dyDescent="0.2">
      <c r="A147" s="72"/>
      <c r="B147" s="240" t="str">
        <f t="shared" si="32"/>
        <v/>
      </c>
      <c r="C147" s="83"/>
      <c r="D147" s="428"/>
      <c r="E147" s="429"/>
      <c r="F147" s="151">
        <v>0</v>
      </c>
      <c r="G147" s="152">
        <v>0</v>
      </c>
      <c r="H147" s="32">
        <f t="shared" si="27"/>
        <v>0</v>
      </c>
      <c r="I147" s="152">
        <v>0</v>
      </c>
      <c r="J147" s="32">
        <f t="shared" si="28"/>
        <v>0</v>
      </c>
      <c r="K147" s="18">
        <f t="shared" si="29"/>
        <v>0</v>
      </c>
      <c r="L147" s="32">
        <f t="shared" si="30"/>
        <v>0</v>
      </c>
      <c r="M147" s="18">
        <f>SUM(100%-K147)</f>
        <v>1</v>
      </c>
      <c r="N147" s="32">
        <f t="shared" si="31"/>
        <v>0</v>
      </c>
    </row>
    <row r="148" spans="1:14" s="31" customFormat="1" x14ac:dyDescent="0.2">
      <c r="A148" s="72"/>
      <c r="B148" s="240" t="str">
        <f t="shared" si="32"/>
        <v/>
      </c>
      <c r="C148" s="83"/>
      <c r="D148" s="428"/>
      <c r="E148" s="429"/>
      <c r="F148" s="151">
        <v>0</v>
      </c>
      <c r="G148" s="152">
        <v>0</v>
      </c>
      <c r="H148" s="32">
        <f t="shared" si="27"/>
        <v>0</v>
      </c>
      <c r="I148" s="152">
        <v>0</v>
      </c>
      <c r="J148" s="32">
        <f t="shared" si="28"/>
        <v>0</v>
      </c>
      <c r="K148" s="18">
        <f t="shared" si="29"/>
        <v>0</v>
      </c>
      <c r="L148" s="32">
        <f t="shared" si="30"/>
        <v>0</v>
      </c>
      <c r="M148" s="18">
        <f t="shared" ref="M148:M151" si="36">SUM(100%-K148)</f>
        <v>1</v>
      </c>
      <c r="N148" s="32">
        <f t="shared" si="31"/>
        <v>0</v>
      </c>
    </row>
    <row r="149" spans="1:14" s="31" customFormat="1" x14ac:dyDescent="0.2">
      <c r="A149" s="72"/>
      <c r="B149" s="240" t="str">
        <f t="shared" si="32"/>
        <v/>
      </c>
      <c r="C149" s="83"/>
      <c r="D149" s="428"/>
      <c r="E149" s="429"/>
      <c r="F149" s="151">
        <v>0</v>
      </c>
      <c r="G149" s="152">
        <v>0</v>
      </c>
      <c r="H149" s="32">
        <f t="shared" si="27"/>
        <v>0</v>
      </c>
      <c r="I149" s="152">
        <v>0</v>
      </c>
      <c r="J149" s="32">
        <f t="shared" si="28"/>
        <v>0</v>
      </c>
      <c r="K149" s="18">
        <f t="shared" si="29"/>
        <v>0</v>
      </c>
      <c r="L149" s="32">
        <f t="shared" si="30"/>
        <v>0</v>
      </c>
      <c r="M149" s="18">
        <f t="shared" si="36"/>
        <v>1</v>
      </c>
      <c r="N149" s="32">
        <f t="shared" si="31"/>
        <v>0</v>
      </c>
    </row>
    <row r="150" spans="1:14" s="31" customFormat="1" x14ac:dyDescent="0.2">
      <c r="A150" s="72"/>
      <c r="B150" s="240" t="str">
        <f t="shared" si="32"/>
        <v/>
      </c>
      <c r="C150" s="83"/>
      <c r="D150" s="428"/>
      <c r="E150" s="429"/>
      <c r="F150" s="151">
        <v>0</v>
      </c>
      <c r="G150" s="152">
        <v>0</v>
      </c>
      <c r="H150" s="32">
        <f t="shared" si="27"/>
        <v>0</v>
      </c>
      <c r="I150" s="152">
        <v>0</v>
      </c>
      <c r="J150" s="32">
        <f t="shared" si="28"/>
        <v>0</v>
      </c>
      <c r="K150" s="18">
        <f t="shared" si="29"/>
        <v>0</v>
      </c>
      <c r="L150" s="32">
        <f t="shared" si="30"/>
        <v>0</v>
      </c>
      <c r="M150" s="18">
        <f t="shared" si="36"/>
        <v>1</v>
      </c>
      <c r="N150" s="32">
        <f t="shared" si="31"/>
        <v>0</v>
      </c>
    </row>
    <row r="151" spans="1:14" s="31" customFormat="1" x14ac:dyDescent="0.2">
      <c r="A151" s="72"/>
      <c r="B151" s="240" t="str">
        <f t="shared" si="32"/>
        <v/>
      </c>
      <c r="C151" s="83"/>
      <c r="D151" s="428"/>
      <c r="E151" s="429"/>
      <c r="F151" s="151">
        <v>0</v>
      </c>
      <c r="G151" s="152">
        <v>0</v>
      </c>
      <c r="H151" s="32">
        <f t="shared" si="27"/>
        <v>0</v>
      </c>
      <c r="I151" s="152">
        <v>0</v>
      </c>
      <c r="J151" s="32">
        <f t="shared" si="28"/>
        <v>0</v>
      </c>
      <c r="K151" s="18">
        <f t="shared" si="29"/>
        <v>0</v>
      </c>
      <c r="L151" s="32">
        <f t="shared" si="30"/>
        <v>0</v>
      </c>
      <c r="M151" s="18">
        <f t="shared" si="36"/>
        <v>1</v>
      </c>
      <c r="N151" s="32">
        <f t="shared" si="31"/>
        <v>0</v>
      </c>
    </row>
    <row r="152" spans="1:14" s="31" customFormat="1" x14ac:dyDescent="0.2">
      <c r="A152" s="72"/>
      <c r="B152" s="240" t="str">
        <f t="shared" si="32"/>
        <v/>
      </c>
      <c r="C152" s="83"/>
      <c r="D152" s="428"/>
      <c r="E152" s="429"/>
      <c r="F152" s="151">
        <v>0</v>
      </c>
      <c r="G152" s="152">
        <v>0</v>
      </c>
      <c r="H152" s="32">
        <f t="shared" si="27"/>
        <v>0</v>
      </c>
      <c r="I152" s="152">
        <v>0</v>
      </c>
      <c r="J152" s="32">
        <f t="shared" si="28"/>
        <v>0</v>
      </c>
      <c r="K152" s="18">
        <f t="shared" si="29"/>
        <v>0</v>
      </c>
      <c r="L152" s="32">
        <f t="shared" si="30"/>
        <v>0</v>
      </c>
      <c r="M152" s="18">
        <f t="shared" si="33"/>
        <v>1</v>
      </c>
      <c r="N152" s="32">
        <f t="shared" si="31"/>
        <v>0</v>
      </c>
    </row>
    <row r="153" spans="1:14" s="31" customFormat="1" x14ac:dyDescent="0.2">
      <c r="A153" s="72"/>
      <c r="B153" s="240" t="str">
        <f t="shared" si="32"/>
        <v/>
      </c>
      <c r="C153" s="83"/>
      <c r="D153" s="428"/>
      <c r="E153" s="429"/>
      <c r="F153" s="151">
        <v>0</v>
      </c>
      <c r="G153" s="152">
        <v>0</v>
      </c>
      <c r="H153" s="32">
        <f t="shared" si="27"/>
        <v>0</v>
      </c>
      <c r="I153" s="152">
        <v>0</v>
      </c>
      <c r="J153" s="32">
        <f t="shared" si="28"/>
        <v>0</v>
      </c>
      <c r="K153" s="18">
        <f t="shared" si="29"/>
        <v>0</v>
      </c>
      <c r="L153" s="32">
        <f t="shared" si="30"/>
        <v>0</v>
      </c>
      <c r="M153" s="18">
        <f t="shared" si="33"/>
        <v>1</v>
      </c>
      <c r="N153" s="32">
        <f t="shared" si="31"/>
        <v>0</v>
      </c>
    </row>
    <row r="154" spans="1:14" s="31" customFormat="1" x14ac:dyDescent="0.2">
      <c r="A154" s="72"/>
      <c r="B154" s="240" t="str">
        <f t="shared" si="32"/>
        <v/>
      </c>
      <c r="C154" s="83"/>
      <c r="D154" s="428"/>
      <c r="E154" s="429"/>
      <c r="F154" s="151">
        <v>0</v>
      </c>
      <c r="G154" s="152">
        <v>0</v>
      </c>
      <c r="H154" s="32">
        <f t="shared" si="27"/>
        <v>0</v>
      </c>
      <c r="I154" s="152">
        <v>0</v>
      </c>
      <c r="J154" s="32">
        <f t="shared" si="28"/>
        <v>0</v>
      </c>
      <c r="K154" s="18">
        <f t="shared" si="29"/>
        <v>0</v>
      </c>
      <c r="L154" s="32">
        <f t="shared" si="30"/>
        <v>0</v>
      </c>
      <c r="M154" s="18">
        <f t="shared" si="33"/>
        <v>1</v>
      </c>
      <c r="N154" s="32">
        <f t="shared" si="31"/>
        <v>0</v>
      </c>
    </row>
    <row r="155" spans="1:14" s="31" customFormat="1" x14ac:dyDescent="0.2">
      <c r="A155" s="72"/>
      <c r="B155" s="240" t="str">
        <f t="shared" si="32"/>
        <v/>
      </c>
      <c r="C155" s="83"/>
      <c r="D155" s="428"/>
      <c r="E155" s="429"/>
      <c r="F155" s="151">
        <v>0</v>
      </c>
      <c r="G155" s="152">
        <v>0</v>
      </c>
      <c r="H155" s="32">
        <f t="shared" si="27"/>
        <v>0</v>
      </c>
      <c r="I155" s="152">
        <v>0</v>
      </c>
      <c r="J155" s="32">
        <f t="shared" si="28"/>
        <v>0</v>
      </c>
      <c r="K155" s="18">
        <f t="shared" si="29"/>
        <v>0</v>
      </c>
      <c r="L155" s="32">
        <f t="shared" si="30"/>
        <v>0</v>
      </c>
      <c r="M155" s="18">
        <f t="shared" si="33"/>
        <v>1</v>
      </c>
      <c r="N155" s="32">
        <f t="shared" si="31"/>
        <v>0</v>
      </c>
    </row>
    <row r="156" spans="1:14" s="31" customFormat="1" x14ac:dyDescent="0.2">
      <c r="A156" s="72"/>
      <c r="B156" s="240" t="str">
        <f t="shared" si="32"/>
        <v/>
      </c>
      <c r="C156" s="83"/>
      <c r="D156" s="428"/>
      <c r="E156" s="429"/>
      <c r="F156" s="151">
        <v>0</v>
      </c>
      <c r="G156" s="153">
        <v>0</v>
      </c>
      <c r="H156" s="32">
        <f t="shared" si="27"/>
        <v>0</v>
      </c>
      <c r="I156" s="152">
        <v>0</v>
      </c>
      <c r="J156" s="32">
        <f t="shared" si="28"/>
        <v>0</v>
      </c>
      <c r="K156" s="18">
        <f t="shared" si="29"/>
        <v>0</v>
      </c>
      <c r="L156" s="32">
        <f t="shared" si="30"/>
        <v>0</v>
      </c>
      <c r="M156" s="18">
        <f t="shared" si="33"/>
        <v>1</v>
      </c>
      <c r="N156" s="32">
        <f t="shared" si="31"/>
        <v>0</v>
      </c>
    </row>
    <row r="157" spans="1:14" s="31" customFormat="1" x14ac:dyDescent="0.2">
      <c r="A157" s="72"/>
      <c r="B157" s="240" t="str">
        <f t="shared" si="32"/>
        <v/>
      </c>
      <c r="C157" s="83"/>
      <c r="D157" s="428"/>
      <c r="E157" s="429"/>
      <c r="F157" s="151">
        <v>0</v>
      </c>
      <c r="G157" s="153">
        <v>0</v>
      </c>
      <c r="H157" s="32">
        <f>SUM(F157*G157)</f>
        <v>0</v>
      </c>
      <c r="I157" s="152">
        <v>0</v>
      </c>
      <c r="J157" s="32">
        <f>SUM(F157*I157)</f>
        <v>0</v>
      </c>
      <c r="K157" s="18">
        <f>SUM(G157+I157)</f>
        <v>0</v>
      </c>
      <c r="L157" s="32">
        <f>SUM(F157*K157)</f>
        <v>0</v>
      </c>
      <c r="M157" s="18">
        <f>SUM(100%-K157)</f>
        <v>1</v>
      </c>
      <c r="N157" s="32">
        <f>SUM(F157-L157)</f>
        <v>0</v>
      </c>
    </row>
    <row r="158" spans="1:14" s="31" customFormat="1" x14ac:dyDescent="0.2">
      <c r="A158" s="72"/>
      <c r="B158" s="240" t="str">
        <f t="shared" si="32"/>
        <v/>
      </c>
      <c r="C158" s="83"/>
      <c r="D158" s="428"/>
      <c r="E158" s="429"/>
      <c r="F158" s="151">
        <v>0</v>
      </c>
      <c r="G158" s="153">
        <v>0</v>
      </c>
      <c r="H158" s="32">
        <f>SUM(F158*G158)</f>
        <v>0</v>
      </c>
      <c r="I158" s="152">
        <v>0</v>
      </c>
      <c r="J158" s="32">
        <f>SUM(F158*I158)</f>
        <v>0</v>
      </c>
      <c r="K158" s="18">
        <f>SUM(G158+I158)</f>
        <v>0</v>
      </c>
      <c r="L158" s="32">
        <f>SUM(F158*K158)</f>
        <v>0</v>
      </c>
      <c r="M158" s="18">
        <f>SUM(100%-K158)</f>
        <v>1</v>
      </c>
      <c r="N158" s="32">
        <f>SUM(F158-L158)</f>
        <v>0</v>
      </c>
    </row>
    <row r="159" spans="1:14" s="31" customFormat="1" x14ac:dyDescent="0.2">
      <c r="A159" s="72"/>
      <c r="B159" s="240" t="str">
        <f t="shared" si="32"/>
        <v/>
      </c>
      <c r="C159" s="83"/>
      <c r="D159" s="428"/>
      <c r="E159" s="429"/>
      <c r="F159" s="151">
        <v>0</v>
      </c>
      <c r="G159" s="152">
        <v>0</v>
      </c>
      <c r="H159" s="32">
        <f>SUM(F159*G159)</f>
        <v>0</v>
      </c>
      <c r="I159" s="152">
        <v>0</v>
      </c>
      <c r="J159" s="32">
        <f>SUM(F159*I159)</f>
        <v>0</v>
      </c>
      <c r="K159" s="18">
        <f>SUM(G159+I159)</f>
        <v>0</v>
      </c>
      <c r="L159" s="32">
        <f>SUM(F159*K159)</f>
        <v>0</v>
      </c>
      <c r="M159" s="18">
        <f>SUM(100%-K159)</f>
        <v>1</v>
      </c>
      <c r="N159" s="32">
        <f>SUM(F159-L159)</f>
        <v>0</v>
      </c>
    </row>
    <row r="160" spans="1:14" s="31" customFormat="1" x14ac:dyDescent="0.2">
      <c r="A160" s="21"/>
      <c r="B160" s="21"/>
      <c r="C160" s="21"/>
      <c r="D160" s="21"/>
      <c r="E160" s="21"/>
      <c r="F160" s="21"/>
      <c r="G160" s="16"/>
      <c r="I160" s="16"/>
      <c r="J160" s="16"/>
      <c r="K160" s="16"/>
      <c r="L160" s="16"/>
      <c r="M160" s="21"/>
    </row>
    <row r="161" spans="1:14" s="31" customFormat="1" x14ac:dyDescent="0.2">
      <c r="A161" s="16" t="s">
        <v>7</v>
      </c>
      <c r="B161" s="16"/>
      <c r="C161" s="16"/>
      <c r="D161" s="16"/>
      <c r="E161" s="16"/>
      <c r="F161" s="16"/>
      <c r="G161" s="221"/>
      <c r="H161" s="59" t="s">
        <v>182</v>
      </c>
      <c r="I161" s="221"/>
      <c r="J161" s="221"/>
      <c r="K161" s="221"/>
      <c r="L161" s="221"/>
      <c r="N161" s="46" t="str">
        <f>'Summary Payment Certification'!$H$58</f>
        <v>Revised 06/22/2022</v>
      </c>
    </row>
    <row r="162" spans="1:14" s="31" customFormat="1" x14ac:dyDescent="0.2">
      <c r="A162" s="283" t="s">
        <v>0</v>
      </c>
      <c r="B162" s="283"/>
      <c r="C162" s="283"/>
      <c r="D162" s="283"/>
      <c r="E162" s="283"/>
      <c r="F162" s="283"/>
      <c r="G162" s="283"/>
      <c r="H162" s="283"/>
      <c r="I162" s="283"/>
      <c r="J162" s="283"/>
      <c r="K162" s="283"/>
      <c r="L162" s="283"/>
      <c r="M162" s="283"/>
      <c r="N162" s="283"/>
    </row>
    <row r="163" spans="1:14" x14ac:dyDescent="0.2">
      <c r="A163" s="285" t="s">
        <v>1</v>
      </c>
      <c r="B163" s="285"/>
      <c r="C163" s="285"/>
      <c r="D163" s="285"/>
      <c r="E163" s="285"/>
      <c r="F163" s="285"/>
      <c r="G163" s="285"/>
      <c r="H163" s="285"/>
      <c r="I163" s="285"/>
      <c r="J163" s="285"/>
      <c r="K163" s="285"/>
      <c r="L163" s="285"/>
      <c r="M163" s="285"/>
      <c r="N163" s="285"/>
    </row>
    <row r="164" spans="1:14" x14ac:dyDescent="0.2">
      <c r="A164" s="372" t="s">
        <v>86</v>
      </c>
      <c r="B164" s="372"/>
      <c r="C164" s="372"/>
      <c r="D164" s="372"/>
      <c r="E164" s="372"/>
      <c r="F164" s="372"/>
      <c r="G164" s="372"/>
      <c r="H164" s="372"/>
      <c r="I164" s="372"/>
      <c r="J164" s="372"/>
      <c r="K164" s="372"/>
      <c r="L164" s="372"/>
      <c r="M164" s="372"/>
      <c r="N164" s="372"/>
    </row>
    <row r="165" spans="1:14" ht="13.9" customHeight="1" thickBot="1" x14ac:dyDescent="0.25">
      <c r="A165" s="286" t="s">
        <v>123</v>
      </c>
      <c r="B165" s="286"/>
      <c r="C165" s="286"/>
      <c r="D165" s="286"/>
      <c r="E165" s="286"/>
      <c r="F165" s="286"/>
      <c r="G165" s="286"/>
      <c r="H165" s="286"/>
      <c r="I165" s="286"/>
      <c r="J165" s="373"/>
      <c r="K165" s="373"/>
      <c r="L165" s="373"/>
      <c r="M165" s="373"/>
      <c r="N165" s="373"/>
    </row>
    <row r="166" spans="1:14" x14ac:dyDescent="0.2">
      <c r="A166" s="8" t="s">
        <v>13</v>
      </c>
      <c r="B166" s="465" t="str">
        <f>IF('Project 3 - Items of Work'!$B$10="","",'Project 3 - Items of Work'!$B$10)</f>
        <v/>
      </c>
      <c r="C166" s="466"/>
      <c r="D166" s="466"/>
      <c r="E166" s="466"/>
      <c r="F166" s="466"/>
      <c r="G166" s="466"/>
      <c r="H166" s="466"/>
      <c r="I166" s="466"/>
      <c r="J166" s="446" t="s">
        <v>14</v>
      </c>
      <c r="K166" s="447"/>
      <c r="L166" s="142" t="str">
        <f>IF('Project 3 - Items of Work'!$J$10="","",'Project 3 - Items of Work'!$J$10)</f>
        <v/>
      </c>
      <c r="M166" s="143" t="s">
        <v>214</v>
      </c>
      <c r="N166" s="144" t="str">
        <f>IF('Project 3 - Items of Work'!$L$10="","",'Project 3 - Items of Work'!$L$10)</f>
        <v/>
      </c>
    </row>
    <row r="167" spans="1:14" x14ac:dyDescent="0.2">
      <c r="A167" s="9" t="s">
        <v>8</v>
      </c>
      <c r="B167" s="465" t="str">
        <f>IF('Project 3 - Items of Work'!$B$11="","",'Project 3 - Items of Work'!$B$11)</f>
        <v/>
      </c>
      <c r="C167" s="466"/>
      <c r="D167" s="466"/>
      <c r="E167" s="466"/>
      <c r="F167" s="466"/>
      <c r="G167" s="466"/>
      <c r="H167" s="466"/>
      <c r="I167" s="466"/>
      <c r="J167" s="439" t="s">
        <v>15</v>
      </c>
      <c r="K167" s="440"/>
      <c r="L167" s="226" t="str">
        <f>IF('Project 3 - Items of Work'!$J$11="","",'Project 3 - Items of Work'!$J$11)</f>
        <v/>
      </c>
      <c r="M167" s="233" t="s">
        <v>212</v>
      </c>
      <c r="N167" s="148" t="str">
        <f>IF('Project 3 - Items of Work'!$L$11="","",'Project 3 - Items of Work'!$L$11)</f>
        <v/>
      </c>
    </row>
    <row r="168" spans="1:14" ht="13.5" thickBot="1" x14ac:dyDescent="0.25">
      <c r="A168" s="9" t="s">
        <v>10</v>
      </c>
      <c r="B168" s="415" t="str">
        <f>IF('Project 3 - Items of Work'!$B$12="","",'Project 3 - Items of Work'!$B$12)</f>
        <v/>
      </c>
      <c r="C168" s="486"/>
      <c r="D168" s="486"/>
      <c r="E168" s="416"/>
      <c r="F168" s="89" t="s">
        <v>10</v>
      </c>
      <c r="G168" s="464" t="str">
        <f>IF('Project 3 - Items of Work'!$E$12="","",'Project 3 - Items of Work'!$E$12)</f>
        <v/>
      </c>
      <c r="H168" s="464"/>
      <c r="I168" s="415"/>
      <c r="J168" s="467" t="s">
        <v>9</v>
      </c>
      <c r="K168" s="468"/>
      <c r="L168" s="145" t="str">
        <f>IF('Project 3 - Items of Work'!$J$12="","",'Project 3 - Items of Work'!$J$12)</f>
        <v/>
      </c>
      <c r="M168" s="234" t="s">
        <v>210</v>
      </c>
      <c r="N168" s="147" t="str">
        <f>IF('Project 3 - Items of Work'!$L$12="","",'Project 3 - Items of Work'!$L$12)</f>
        <v/>
      </c>
    </row>
    <row r="169" spans="1:14" x14ac:dyDescent="0.2">
      <c r="A169" s="9" t="s">
        <v>16</v>
      </c>
      <c r="B169" s="415" t="str">
        <f>IF('Project 3 - Items of Work'!$B$13="","",'Project 3 - Items of Work'!$B$13)</f>
        <v/>
      </c>
      <c r="C169" s="486"/>
      <c r="D169" s="486"/>
      <c r="E169" s="416"/>
      <c r="F169" s="233" t="s">
        <v>173</v>
      </c>
      <c r="G169" s="464" t="str">
        <f>IF('Project 3 - Items of Work'!$E$13="","",'Project 3 - Items of Work'!$E$13)</f>
        <v/>
      </c>
      <c r="H169" s="464"/>
      <c r="I169" s="464"/>
      <c r="J169" s="402" t="s">
        <v>211</v>
      </c>
      <c r="K169" s="403"/>
      <c r="L169" s="101" t="str">
        <f>IF('Project 3 - Items of Work'!$J$13="","",'Project 3 - Items of Work'!$J$13)</f>
        <v/>
      </c>
      <c r="M169" s="102" t="s">
        <v>213</v>
      </c>
      <c r="N169" s="101" t="str">
        <f>IF('Project 3 - Items of Work'!$L$13="","",'Project 3 - Items of Work'!$L$13)</f>
        <v/>
      </c>
    </row>
    <row r="170" spans="1:14" s="174" customFormat="1" ht="30" customHeight="1" x14ac:dyDescent="0.2">
      <c r="A170" s="430" t="s">
        <v>175</v>
      </c>
      <c r="B170" s="431"/>
      <c r="C170" s="431"/>
      <c r="D170" s="431"/>
      <c r="E170" s="431"/>
      <c r="F170" s="431"/>
      <c r="G170" s="431"/>
      <c r="H170" s="431"/>
      <c r="I170" s="431"/>
      <c r="J170" s="431"/>
      <c r="K170" s="431"/>
      <c r="L170" s="431"/>
      <c r="M170" s="431"/>
      <c r="N170" s="431"/>
    </row>
    <row r="171" spans="1:14" s="14" customFormat="1" ht="13.15" customHeight="1" x14ac:dyDescent="0.2">
      <c r="A171" s="444" t="s">
        <v>179</v>
      </c>
      <c r="B171" s="445"/>
      <c r="C171" s="445"/>
      <c r="D171" s="445"/>
      <c r="E171" s="445"/>
      <c r="F171" s="445"/>
      <c r="G171" s="445"/>
      <c r="H171" s="445"/>
      <c r="I171" s="445"/>
      <c r="J171" s="445"/>
      <c r="K171" s="445"/>
      <c r="L171" s="445"/>
      <c r="M171" s="445"/>
      <c r="N171" s="445"/>
    </row>
    <row r="172" spans="1:14" s="12" customFormat="1" ht="13.15" customHeight="1" x14ac:dyDescent="0.2">
      <c r="A172" s="441" t="s">
        <v>171</v>
      </c>
      <c r="B172" s="441" t="s">
        <v>172</v>
      </c>
      <c r="C172" s="441" t="s">
        <v>168</v>
      </c>
      <c r="D172" s="432" t="s">
        <v>218</v>
      </c>
      <c r="E172" s="433"/>
      <c r="F172" s="364" t="s">
        <v>160</v>
      </c>
      <c r="G172" s="438" t="s">
        <v>76</v>
      </c>
      <c r="H172" s="438"/>
      <c r="I172" s="438"/>
      <c r="J172" s="438"/>
      <c r="K172" s="438"/>
      <c r="L172" s="438"/>
      <c r="M172" s="410" t="s">
        <v>77</v>
      </c>
      <c r="N172" s="410"/>
    </row>
    <row r="173" spans="1:14" s="12" customFormat="1" x14ac:dyDescent="0.2">
      <c r="A173" s="442"/>
      <c r="B173" s="442"/>
      <c r="C173" s="442"/>
      <c r="D173" s="434"/>
      <c r="E173" s="435"/>
      <c r="F173" s="366"/>
      <c r="G173" s="411" t="s">
        <v>78</v>
      </c>
      <c r="H173" s="411"/>
      <c r="I173" s="411" t="s">
        <v>79</v>
      </c>
      <c r="J173" s="411"/>
      <c r="K173" s="411" t="s">
        <v>80</v>
      </c>
      <c r="L173" s="411"/>
      <c r="M173" s="410"/>
      <c r="N173" s="410"/>
    </row>
    <row r="174" spans="1:14" s="12" customFormat="1" ht="25.5" customHeight="1" x14ac:dyDescent="0.2">
      <c r="A174" s="443"/>
      <c r="B174" s="443"/>
      <c r="C174" s="443"/>
      <c r="D174" s="436"/>
      <c r="E174" s="437"/>
      <c r="F174" s="231" t="s">
        <v>82</v>
      </c>
      <c r="G174" s="232" t="s">
        <v>81</v>
      </c>
      <c r="H174" s="232" t="s">
        <v>82</v>
      </c>
      <c r="I174" s="232" t="s">
        <v>81</v>
      </c>
      <c r="J174" s="232" t="s">
        <v>82</v>
      </c>
      <c r="K174" s="232" t="s">
        <v>81</v>
      </c>
      <c r="L174" s="232" t="s">
        <v>82</v>
      </c>
      <c r="M174" s="232" t="s">
        <v>81</v>
      </c>
      <c r="N174" s="232" t="s">
        <v>82</v>
      </c>
    </row>
    <row r="175" spans="1:14" s="19" customFormat="1" x14ac:dyDescent="0.2">
      <c r="A175" s="72"/>
      <c r="B175" s="240" t="str">
        <f t="shared" ref="B175:B209" si="37">IF(A175="","",VLOOKUP(A175,$A$30:$C$35,2,FALSE))</f>
        <v/>
      </c>
      <c r="C175" s="83"/>
      <c r="D175" s="428"/>
      <c r="E175" s="429"/>
      <c r="F175" s="151">
        <v>0</v>
      </c>
      <c r="G175" s="152">
        <v>0</v>
      </c>
      <c r="H175" s="32">
        <f t="shared" ref="H175:H209" si="38">SUM(F175*G175)</f>
        <v>0</v>
      </c>
      <c r="I175" s="152">
        <v>0</v>
      </c>
      <c r="J175" s="32">
        <f t="shared" ref="J175:J206" si="39">SUM(F175*I175)</f>
        <v>0</v>
      </c>
      <c r="K175" s="18">
        <f t="shared" ref="K175:K206" si="40">SUM(G175+I175)</f>
        <v>0</v>
      </c>
      <c r="L175" s="32">
        <f t="shared" ref="L175:L206" si="41">SUM(F175*K175)</f>
        <v>0</v>
      </c>
      <c r="M175" s="18">
        <f>SUM(100%-K175)</f>
        <v>1</v>
      </c>
      <c r="N175" s="32">
        <f t="shared" ref="N175:N206" si="42">SUM(F175-L175)</f>
        <v>0</v>
      </c>
    </row>
    <row r="176" spans="1:14" s="19" customFormat="1" x14ac:dyDescent="0.2">
      <c r="A176" s="72"/>
      <c r="B176" s="240" t="str">
        <f t="shared" si="37"/>
        <v/>
      </c>
      <c r="C176" s="83"/>
      <c r="D176" s="428"/>
      <c r="E176" s="429"/>
      <c r="F176" s="151">
        <v>0</v>
      </c>
      <c r="G176" s="152">
        <v>0</v>
      </c>
      <c r="H176" s="32">
        <f t="shared" si="38"/>
        <v>0</v>
      </c>
      <c r="I176" s="152">
        <v>0</v>
      </c>
      <c r="J176" s="32">
        <f t="shared" si="39"/>
        <v>0</v>
      </c>
      <c r="K176" s="18">
        <f t="shared" si="40"/>
        <v>0</v>
      </c>
      <c r="L176" s="32">
        <f t="shared" si="41"/>
        <v>0</v>
      </c>
      <c r="M176" s="18">
        <f t="shared" ref="M176:M209" si="43">SUM(100%-K176)</f>
        <v>1</v>
      </c>
      <c r="N176" s="32">
        <f t="shared" si="42"/>
        <v>0</v>
      </c>
    </row>
    <row r="177" spans="1:14" s="19" customFormat="1" x14ac:dyDescent="0.2">
      <c r="A177" s="72"/>
      <c r="B177" s="240" t="str">
        <f t="shared" si="37"/>
        <v/>
      </c>
      <c r="C177" s="83"/>
      <c r="D177" s="428"/>
      <c r="E177" s="429"/>
      <c r="F177" s="151">
        <v>0</v>
      </c>
      <c r="G177" s="152">
        <v>0</v>
      </c>
      <c r="H177" s="32">
        <f t="shared" si="38"/>
        <v>0</v>
      </c>
      <c r="I177" s="152">
        <v>0</v>
      </c>
      <c r="J177" s="32">
        <f t="shared" si="39"/>
        <v>0</v>
      </c>
      <c r="K177" s="18">
        <f t="shared" si="40"/>
        <v>0</v>
      </c>
      <c r="L177" s="32">
        <f t="shared" si="41"/>
        <v>0</v>
      </c>
      <c r="M177" s="18">
        <f t="shared" si="43"/>
        <v>1</v>
      </c>
      <c r="N177" s="32">
        <f t="shared" si="42"/>
        <v>0</v>
      </c>
    </row>
    <row r="178" spans="1:14" s="19" customFormat="1" x14ac:dyDescent="0.2">
      <c r="A178" s="72"/>
      <c r="B178" s="240" t="str">
        <f t="shared" si="37"/>
        <v/>
      </c>
      <c r="C178" s="83"/>
      <c r="D178" s="428"/>
      <c r="E178" s="429"/>
      <c r="F178" s="151">
        <v>0</v>
      </c>
      <c r="G178" s="152">
        <v>0</v>
      </c>
      <c r="H178" s="32">
        <f t="shared" si="38"/>
        <v>0</v>
      </c>
      <c r="I178" s="152">
        <v>0</v>
      </c>
      <c r="J178" s="32">
        <f t="shared" si="39"/>
        <v>0</v>
      </c>
      <c r="K178" s="18">
        <f t="shared" si="40"/>
        <v>0</v>
      </c>
      <c r="L178" s="32">
        <f t="shared" si="41"/>
        <v>0</v>
      </c>
      <c r="M178" s="18">
        <f t="shared" si="43"/>
        <v>1</v>
      </c>
      <c r="N178" s="32">
        <f t="shared" si="42"/>
        <v>0</v>
      </c>
    </row>
    <row r="179" spans="1:14" s="19" customFormat="1" x14ac:dyDescent="0.2">
      <c r="A179" s="72"/>
      <c r="B179" s="240" t="str">
        <f t="shared" si="37"/>
        <v/>
      </c>
      <c r="C179" s="83"/>
      <c r="D179" s="428"/>
      <c r="E179" s="429"/>
      <c r="F179" s="151">
        <v>0</v>
      </c>
      <c r="G179" s="152">
        <v>0</v>
      </c>
      <c r="H179" s="32">
        <f t="shared" si="38"/>
        <v>0</v>
      </c>
      <c r="I179" s="152">
        <v>0</v>
      </c>
      <c r="J179" s="32">
        <f t="shared" si="39"/>
        <v>0</v>
      </c>
      <c r="K179" s="18">
        <f t="shared" si="40"/>
        <v>0</v>
      </c>
      <c r="L179" s="32">
        <f t="shared" si="41"/>
        <v>0</v>
      </c>
      <c r="M179" s="18">
        <f t="shared" si="43"/>
        <v>1</v>
      </c>
      <c r="N179" s="32">
        <f t="shared" si="42"/>
        <v>0</v>
      </c>
    </row>
    <row r="180" spans="1:14" s="19" customFormat="1" x14ac:dyDescent="0.2">
      <c r="A180" s="72"/>
      <c r="B180" s="240" t="str">
        <f t="shared" si="37"/>
        <v/>
      </c>
      <c r="C180" s="83"/>
      <c r="D180" s="428"/>
      <c r="E180" s="429"/>
      <c r="F180" s="151">
        <v>0</v>
      </c>
      <c r="G180" s="152">
        <v>0</v>
      </c>
      <c r="H180" s="32">
        <f t="shared" si="38"/>
        <v>0</v>
      </c>
      <c r="I180" s="152">
        <v>0</v>
      </c>
      <c r="J180" s="32">
        <f t="shared" si="39"/>
        <v>0</v>
      </c>
      <c r="K180" s="18">
        <f t="shared" si="40"/>
        <v>0</v>
      </c>
      <c r="L180" s="32">
        <f t="shared" si="41"/>
        <v>0</v>
      </c>
      <c r="M180" s="18">
        <f t="shared" si="43"/>
        <v>1</v>
      </c>
      <c r="N180" s="32">
        <f t="shared" si="42"/>
        <v>0</v>
      </c>
    </row>
    <row r="181" spans="1:14" s="19" customFormat="1" x14ac:dyDescent="0.2">
      <c r="A181" s="72"/>
      <c r="B181" s="240" t="str">
        <f t="shared" si="37"/>
        <v/>
      </c>
      <c r="C181" s="83"/>
      <c r="D181" s="428"/>
      <c r="E181" s="429"/>
      <c r="F181" s="151">
        <v>0</v>
      </c>
      <c r="G181" s="152">
        <v>0</v>
      </c>
      <c r="H181" s="32">
        <f t="shared" si="38"/>
        <v>0</v>
      </c>
      <c r="I181" s="152">
        <v>0</v>
      </c>
      <c r="J181" s="32">
        <f t="shared" si="39"/>
        <v>0</v>
      </c>
      <c r="K181" s="18">
        <f t="shared" si="40"/>
        <v>0</v>
      </c>
      <c r="L181" s="32">
        <f t="shared" si="41"/>
        <v>0</v>
      </c>
      <c r="M181" s="18">
        <f t="shared" si="43"/>
        <v>1</v>
      </c>
      <c r="N181" s="32">
        <f t="shared" si="42"/>
        <v>0</v>
      </c>
    </row>
    <row r="182" spans="1:14" s="19" customFormat="1" x14ac:dyDescent="0.2">
      <c r="A182" s="72"/>
      <c r="B182" s="240" t="str">
        <f t="shared" si="37"/>
        <v/>
      </c>
      <c r="C182" s="83"/>
      <c r="D182" s="428"/>
      <c r="E182" s="429"/>
      <c r="F182" s="151">
        <v>0</v>
      </c>
      <c r="G182" s="152">
        <v>0</v>
      </c>
      <c r="H182" s="32">
        <f t="shared" si="38"/>
        <v>0</v>
      </c>
      <c r="I182" s="152">
        <v>0</v>
      </c>
      <c r="J182" s="32">
        <f t="shared" si="39"/>
        <v>0</v>
      </c>
      <c r="K182" s="18">
        <f t="shared" si="40"/>
        <v>0</v>
      </c>
      <c r="L182" s="32">
        <f t="shared" si="41"/>
        <v>0</v>
      </c>
      <c r="M182" s="18">
        <f t="shared" si="43"/>
        <v>1</v>
      </c>
      <c r="N182" s="32">
        <f t="shared" si="42"/>
        <v>0</v>
      </c>
    </row>
    <row r="183" spans="1:14" s="19" customFormat="1" x14ac:dyDescent="0.2">
      <c r="A183" s="72"/>
      <c r="B183" s="240" t="str">
        <f t="shared" si="37"/>
        <v/>
      </c>
      <c r="C183" s="83"/>
      <c r="D183" s="428"/>
      <c r="E183" s="429"/>
      <c r="F183" s="151">
        <v>0</v>
      </c>
      <c r="G183" s="152">
        <v>0</v>
      </c>
      <c r="H183" s="32">
        <f t="shared" si="38"/>
        <v>0</v>
      </c>
      <c r="I183" s="152">
        <v>0</v>
      </c>
      <c r="J183" s="32">
        <f t="shared" si="39"/>
        <v>0</v>
      </c>
      <c r="K183" s="18">
        <f t="shared" si="40"/>
        <v>0</v>
      </c>
      <c r="L183" s="32">
        <f t="shared" si="41"/>
        <v>0</v>
      </c>
      <c r="M183" s="18">
        <f t="shared" si="43"/>
        <v>1</v>
      </c>
      <c r="N183" s="32">
        <f t="shared" si="42"/>
        <v>0</v>
      </c>
    </row>
    <row r="184" spans="1:14" s="19" customFormat="1" x14ac:dyDescent="0.2">
      <c r="A184" s="72"/>
      <c r="B184" s="240" t="str">
        <f t="shared" si="37"/>
        <v/>
      </c>
      <c r="C184" s="83"/>
      <c r="D184" s="428"/>
      <c r="E184" s="429"/>
      <c r="F184" s="151">
        <v>0</v>
      </c>
      <c r="G184" s="152">
        <v>0</v>
      </c>
      <c r="H184" s="32">
        <f t="shared" si="38"/>
        <v>0</v>
      </c>
      <c r="I184" s="152">
        <v>0</v>
      </c>
      <c r="J184" s="32">
        <f t="shared" si="39"/>
        <v>0</v>
      </c>
      <c r="K184" s="18">
        <f t="shared" si="40"/>
        <v>0</v>
      </c>
      <c r="L184" s="32">
        <f t="shared" si="41"/>
        <v>0</v>
      </c>
      <c r="M184" s="18">
        <f t="shared" si="43"/>
        <v>1</v>
      </c>
      <c r="N184" s="32">
        <f t="shared" si="42"/>
        <v>0</v>
      </c>
    </row>
    <row r="185" spans="1:14" s="19" customFormat="1" x14ac:dyDescent="0.2">
      <c r="A185" s="72"/>
      <c r="B185" s="240" t="str">
        <f t="shared" si="37"/>
        <v/>
      </c>
      <c r="C185" s="83"/>
      <c r="D185" s="428"/>
      <c r="E185" s="429"/>
      <c r="F185" s="151">
        <v>0</v>
      </c>
      <c r="G185" s="152">
        <v>0</v>
      </c>
      <c r="H185" s="32">
        <f t="shared" si="38"/>
        <v>0</v>
      </c>
      <c r="I185" s="152">
        <v>0</v>
      </c>
      <c r="J185" s="32">
        <f t="shared" si="39"/>
        <v>0</v>
      </c>
      <c r="K185" s="18">
        <f t="shared" si="40"/>
        <v>0</v>
      </c>
      <c r="L185" s="32">
        <f t="shared" si="41"/>
        <v>0</v>
      </c>
      <c r="M185" s="18">
        <f t="shared" si="43"/>
        <v>1</v>
      </c>
      <c r="N185" s="32">
        <f t="shared" si="42"/>
        <v>0</v>
      </c>
    </row>
    <row r="186" spans="1:14" s="19" customFormat="1" x14ac:dyDescent="0.2">
      <c r="A186" s="72"/>
      <c r="B186" s="240" t="str">
        <f t="shared" si="37"/>
        <v/>
      </c>
      <c r="C186" s="83"/>
      <c r="D186" s="428"/>
      <c r="E186" s="429"/>
      <c r="F186" s="151">
        <v>0</v>
      </c>
      <c r="G186" s="152">
        <v>0</v>
      </c>
      <c r="H186" s="32">
        <f t="shared" si="38"/>
        <v>0</v>
      </c>
      <c r="I186" s="152">
        <v>0</v>
      </c>
      <c r="J186" s="32">
        <f t="shared" si="39"/>
        <v>0</v>
      </c>
      <c r="K186" s="18">
        <f t="shared" si="40"/>
        <v>0</v>
      </c>
      <c r="L186" s="32">
        <f t="shared" si="41"/>
        <v>0</v>
      </c>
      <c r="M186" s="18">
        <f t="shared" si="43"/>
        <v>1</v>
      </c>
      <c r="N186" s="32">
        <f t="shared" si="42"/>
        <v>0</v>
      </c>
    </row>
    <row r="187" spans="1:14" s="19" customFormat="1" x14ac:dyDescent="0.2">
      <c r="A187" s="72"/>
      <c r="B187" s="240" t="str">
        <f t="shared" si="37"/>
        <v/>
      </c>
      <c r="C187" s="83"/>
      <c r="D187" s="428"/>
      <c r="E187" s="429"/>
      <c r="F187" s="151">
        <v>0</v>
      </c>
      <c r="G187" s="152">
        <v>0</v>
      </c>
      <c r="H187" s="32">
        <f t="shared" si="38"/>
        <v>0</v>
      </c>
      <c r="I187" s="152">
        <v>0</v>
      </c>
      <c r="J187" s="32">
        <f t="shared" si="39"/>
        <v>0</v>
      </c>
      <c r="K187" s="18">
        <f t="shared" si="40"/>
        <v>0</v>
      </c>
      <c r="L187" s="32">
        <f t="shared" si="41"/>
        <v>0</v>
      </c>
      <c r="M187" s="18">
        <f t="shared" si="43"/>
        <v>1</v>
      </c>
      <c r="N187" s="32">
        <f t="shared" si="42"/>
        <v>0</v>
      </c>
    </row>
    <row r="188" spans="1:14" s="19" customFormat="1" x14ac:dyDescent="0.2">
      <c r="A188" s="72"/>
      <c r="B188" s="240" t="str">
        <f t="shared" si="37"/>
        <v/>
      </c>
      <c r="C188" s="83"/>
      <c r="D188" s="428"/>
      <c r="E188" s="429"/>
      <c r="F188" s="151">
        <v>0</v>
      </c>
      <c r="G188" s="152">
        <v>0</v>
      </c>
      <c r="H188" s="32">
        <f t="shared" si="38"/>
        <v>0</v>
      </c>
      <c r="I188" s="152">
        <v>0</v>
      </c>
      <c r="J188" s="32">
        <f t="shared" si="39"/>
        <v>0</v>
      </c>
      <c r="K188" s="18">
        <f t="shared" si="40"/>
        <v>0</v>
      </c>
      <c r="L188" s="32">
        <f t="shared" si="41"/>
        <v>0</v>
      </c>
      <c r="M188" s="18">
        <f t="shared" si="43"/>
        <v>1</v>
      </c>
      <c r="N188" s="32">
        <f t="shared" si="42"/>
        <v>0</v>
      </c>
    </row>
    <row r="189" spans="1:14" s="19" customFormat="1" x14ac:dyDescent="0.2">
      <c r="A189" s="72"/>
      <c r="B189" s="240" t="str">
        <f t="shared" si="37"/>
        <v/>
      </c>
      <c r="C189" s="83"/>
      <c r="D189" s="428"/>
      <c r="E189" s="429"/>
      <c r="F189" s="151">
        <v>0</v>
      </c>
      <c r="G189" s="152">
        <v>0</v>
      </c>
      <c r="H189" s="32">
        <f t="shared" si="38"/>
        <v>0</v>
      </c>
      <c r="I189" s="152">
        <v>0</v>
      </c>
      <c r="J189" s="32">
        <f t="shared" si="39"/>
        <v>0</v>
      </c>
      <c r="K189" s="18">
        <f t="shared" si="40"/>
        <v>0</v>
      </c>
      <c r="L189" s="32">
        <f t="shared" si="41"/>
        <v>0</v>
      </c>
      <c r="M189" s="18">
        <f t="shared" si="43"/>
        <v>1</v>
      </c>
      <c r="N189" s="32">
        <f t="shared" si="42"/>
        <v>0</v>
      </c>
    </row>
    <row r="190" spans="1:14" s="19" customFormat="1" x14ac:dyDescent="0.2">
      <c r="A190" s="72"/>
      <c r="B190" s="240" t="str">
        <f t="shared" si="37"/>
        <v/>
      </c>
      <c r="C190" s="83"/>
      <c r="D190" s="428"/>
      <c r="E190" s="429"/>
      <c r="F190" s="151">
        <v>0</v>
      </c>
      <c r="G190" s="152">
        <v>0</v>
      </c>
      <c r="H190" s="32">
        <f t="shared" si="38"/>
        <v>0</v>
      </c>
      <c r="I190" s="152">
        <v>0</v>
      </c>
      <c r="J190" s="32">
        <f t="shared" si="39"/>
        <v>0</v>
      </c>
      <c r="K190" s="18">
        <f t="shared" si="40"/>
        <v>0</v>
      </c>
      <c r="L190" s="32">
        <f t="shared" si="41"/>
        <v>0</v>
      </c>
      <c r="M190" s="18">
        <f t="shared" si="43"/>
        <v>1</v>
      </c>
      <c r="N190" s="32">
        <f t="shared" si="42"/>
        <v>0</v>
      </c>
    </row>
    <row r="191" spans="1:14" s="19" customFormat="1" x14ac:dyDescent="0.2">
      <c r="A191" s="72"/>
      <c r="B191" s="240" t="str">
        <f t="shared" si="37"/>
        <v/>
      </c>
      <c r="C191" s="83"/>
      <c r="D191" s="428"/>
      <c r="E191" s="429"/>
      <c r="F191" s="151">
        <v>0</v>
      </c>
      <c r="G191" s="152">
        <v>0</v>
      </c>
      <c r="H191" s="32">
        <f t="shared" si="38"/>
        <v>0</v>
      </c>
      <c r="I191" s="152">
        <v>0</v>
      </c>
      <c r="J191" s="32">
        <f t="shared" si="39"/>
        <v>0</v>
      </c>
      <c r="K191" s="18">
        <f t="shared" si="40"/>
        <v>0</v>
      </c>
      <c r="L191" s="32">
        <f t="shared" si="41"/>
        <v>0</v>
      </c>
      <c r="M191" s="18">
        <f t="shared" si="43"/>
        <v>1</v>
      </c>
      <c r="N191" s="32">
        <f t="shared" si="42"/>
        <v>0</v>
      </c>
    </row>
    <row r="192" spans="1:14" s="19" customFormat="1" x14ac:dyDescent="0.2">
      <c r="A192" s="72"/>
      <c r="B192" s="240" t="str">
        <f t="shared" si="37"/>
        <v/>
      </c>
      <c r="C192" s="83"/>
      <c r="D192" s="428"/>
      <c r="E192" s="429"/>
      <c r="F192" s="151">
        <v>0</v>
      </c>
      <c r="G192" s="152">
        <v>0</v>
      </c>
      <c r="H192" s="32">
        <f t="shared" si="38"/>
        <v>0</v>
      </c>
      <c r="I192" s="152">
        <v>0</v>
      </c>
      <c r="J192" s="32">
        <f t="shared" si="39"/>
        <v>0</v>
      </c>
      <c r="K192" s="18">
        <f t="shared" si="40"/>
        <v>0</v>
      </c>
      <c r="L192" s="32">
        <f t="shared" si="41"/>
        <v>0</v>
      </c>
      <c r="M192" s="18">
        <f t="shared" si="43"/>
        <v>1</v>
      </c>
      <c r="N192" s="32">
        <f t="shared" si="42"/>
        <v>0</v>
      </c>
    </row>
    <row r="193" spans="1:14" s="19" customFormat="1" x14ac:dyDescent="0.2">
      <c r="A193" s="72"/>
      <c r="B193" s="240" t="str">
        <f t="shared" si="37"/>
        <v/>
      </c>
      <c r="C193" s="83"/>
      <c r="D193" s="428"/>
      <c r="E193" s="429"/>
      <c r="F193" s="151">
        <v>0</v>
      </c>
      <c r="G193" s="152">
        <v>0</v>
      </c>
      <c r="H193" s="32">
        <f t="shared" si="38"/>
        <v>0</v>
      </c>
      <c r="I193" s="152">
        <v>0</v>
      </c>
      <c r="J193" s="32">
        <f t="shared" si="39"/>
        <v>0</v>
      </c>
      <c r="K193" s="18">
        <f t="shared" si="40"/>
        <v>0</v>
      </c>
      <c r="L193" s="32">
        <f t="shared" si="41"/>
        <v>0</v>
      </c>
      <c r="M193" s="18">
        <f t="shared" si="43"/>
        <v>1</v>
      </c>
      <c r="N193" s="32">
        <f t="shared" si="42"/>
        <v>0</v>
      </c>
    </row>
    <row r="194" spans="1:14" s="19" customFormat="1" x14ac:dyDescent="0.2">
      <c r="A194" s="72"/>
      <c r="B194" s="240" t="str">
        <f t="shared" si="37"/>
        <v/>
      </c>
      <c r="C194" s="83"/>
      <c r="D194" s="428"/>
      <c r="E194" s="429"/>
      <c r="F194" s="151">
        <v>0</v>
      </c>
      <c r="G194" s="152">
        <v>0</v>
      </c>
      <c r="H194" s="32">
        <f t="shared" si="38"/>
        <v>0</v>
      </c>
      <c r="I194" s="152">
        <v>0</v>
      </c>
      <c r="J194" s="32">
        <f t="shared" si="39"/>
        <v>0</v>
      </c>
      <c r="K194" s="18">
        <f t="shared" si="40"/>
        <v>0</v>
      </c>
      <c r="L194" s="32">
        <f t="shared" si="41"/>
        <v>0</v>
      </c>
      <c r="M194" s="18">
        <f t="shared" si="43"/>
        <v>1</v>
      </c>
      <c r="N194" s="32">
        <f t="shared" si="42"/>
        <v>0</v>
      </c>
    </row>
    <row r="195" spans="1:14" s="19" customFormat="1" x14ac:dyDescent="0.2">
      <c r="A195" s="72"/>
      <c r="B195" s="240" t="str">
        <f t="shared" si="37"/>
        <v/>
      </c>
      <c r="C195" s="83"/>
      <c r="D195" s="428"/>
      <c r="E195" s="429"/>
      <c r="F195" s="151">
        <v>0</v>
      </c>
      <c r="G195" s="152">
        <v>0</v>
      </c>
      <c r="H195" s="32">
        <f t="shared" si="38"/>
        <v>0</v>
      </c>
      <c r="I195" s="152">
        <v>0</v>
      </c>
      <c r="J195" s="32">
        <f t="shared" si="39"/>
        <v>0</v>
      </c>
      <c r="K195" s="18">
        <f t="shared" si="40"/>
        <v>0</v>
      </c>
      <c r="L195" s="32">
        <f t="shared" si="41"/>
        <v>0</v>
      </c>
      <c r="M195" s="18">
        <f t="shared" si="43"/>
        <v>1</v>
      </c>
      <c r="N195" s="32">
        <f t="shared" si="42"/>
        <v>0</v>
      </c>
    </row>
    <row r="196" spans="1:14" s="19" customFormat="1" x14ac:dyDescent="0.2">
      <c r="A196" s="72"/>
      <c r="B196" s="240" t="str">
        <f t="shared" si="37"/>
        <v/>
      </c>
      <c r="C196" s="83"/>
      <c r="D196" s="428"/>
      <c r="E196" s="429"/>
      <c r="F196" s="151">
        <v>0</v>
      </c>
      <c r="G196" s="152">
        <v>0</v>
      </c>
      <c r="H196" s="32">
        <f t="shared" si="38"/>
        <v>0</v>
      </c>
      <c r="I196" s="152">
        <v>0</v>
      </c>
      <c r="J196" s="32">
        <f t="shared" si="39"/>
        <v>0</v>
      </c>
      <c r="K196" s="18">
        <f t="shared" si="40"/>
        <v>0</v>
      </c>
      <c r="L196" s="32">
        <f t="shared" si="41"/>
        <v>0</v>
      </c>
      <c r="M196" s="18">
        <f t="shared" si="43"/>
        <v>1</v>
      </c>
      <c r="N196" s="32">
        <f t="shared" si="42"/>
        <v>0</v>
      </c>
    </row>
    <row r="197" spans="1:14" s="19" customFormat="1" x14ac:dyDescent="0.2">
      <c r="A197" s="72"/>
      <c r="B197" s="240" t="str">
        <f t="shared" si="37"/>
        <v/>
      </c>
      <c r="C197" s="83"/>
      <c r="D197" s="428"/>
      <c r="E197" s="429"/>
      <c r="F197" s="151">
        <v>0</v>
      </c>
      <c r="G197" s="152">
        <v>0</v>
      </c>
      <c r="H197" s="32">
        <f t="shared" si="38"/>
        <v>0</v>
      </c>
      <c r="I197" s="152">
        <v>0</v>
      </c>
      <c r="J197" s="32">
        <f t="shared" si="39"/>
        <v>0</v>
      </c>
      <c r="K197" s="18">
        <f t="shared" si="40"/>
        <v>0</v>
      </c>
      <c r="L197" s="32">
        <f t="shared" si="41"/>
        <v>0</v>
      </c>
      <c r="M197" s="18">
        <f t="shared" si="43"/>
        <v>1</v>
      </c>
      <c r="N197" s="32">
        <f t="shared" si="42"/>
        <v>0</v>
      </c>
    </row>
    <row r="198" spans="1:14" s="19" customFormat="1" x14ac:dyDescent="0.2">
      <c r="A198" s="72"/>
      <c r="B198" s="240" t="str">
        <f t="shared" si="37"/>
        <v/>
      </c>
      <c r="C198" s="83"/>
      <c r="D198" s="428"/>
      <c r="E198" s="429"/>
      <c r="F198" s="151">
        <v>0</v>
      </c>
      <c r="G198" s="152">
        <v>0</v>
      </c>
      <c r="H198" s="32">
        <f t="shared" si="38"/>
        <v>0</v>
      </c>
      <c r="I198" s="152">
        <v>0</v>
      </c>
      <c r="J198" s="32">
        <f t="shared" si="39"/>
        <v>0</v>
      </c>
      <c r="K198" s="18">
        <f t="shared" si="40"/>
        <v>0</v>
      </c>
      <c r="L198" s="32">
        <f t="shared" si="41"/>
        <v>0</v>
      </c>
      <c r="M198" s="18">
        <f t="shared" si="43"/>
        <v>1</v>
      </c>
      <c r="N198" s="32">
        <f t="shared" si="42"/>
        <v>0</v>
      </c>
    </row>
    <row r="199" spans="1:14" s="19" customFormat="1" x14ac:dyDescent="0.2">
      <c r="A199" s="72"/>
      <c r="B199" s="240" t="str">
        <f t="shared" si="37"/>
        <v/>
      </c>
      <c r="C199" s="83"/>
      <c r="D199" s="428"/>
      <c r="E199" s="429"/>
      <c r="F199" s="151">
        <v>0</v>
      </c>
      <c r="G199" s="152">
        <v>0</v>
      </c>
      <c r="H199" s="32">
        <f t="shared" si="38"/>
        <v>0</v>
      </c>
      <c r="I199" s="152">
        <v>0</v>
      </c>
      <c r="J199" s="32">
        <f t="shared" si="39"/>
        <v>0</v>
      </c>
      <c r="K199" s="18">
        <f t="shared" si="40"/>
        <v>0</v>
      </c>
      <c r="L199" s="32">
        <f t="shared" si="41"/>
        <v>0</v>
      </c>
      <c r="M199" s="18">
        <f t="shared" si="43"/>
        <v>1</v>
      </c>
      <c r="N199" s="32">
        <f t="shared" si="42"/>
        <v>0</v>
      </c>
    </row>
    <row r="200" spans="1:14" s="19" customFormat="1" x14ac:dyDescent="0.2">
      <c r="A200" s="72"/>
      <c r="B200" s="240" t="str">
        <f t="shared" si="37"/>
        <v/>
      </c>
      <c r="C200" s="83"/>
      <c r="D200" s="428"/>
      <c r="E200" s="429"/>
      <c r="F200" s="151">
        <v>0</v>
      </c>
      <c r="G200" s="152">
        <v>0</v>
      </c>
      <c r="H200" s="32">
        <f t="shared" si="38"/>
        <v>0</v>
      </c>
      <c r="I200" s="152">
        <v>0</v>
      </c>
      <c r="J200" s="32">
        <f t="shared" si="39"/>
        <v>0</v>
      </c>
      <c r="K200" s="18">
        <f t="shared" si="40"/>
        <v>0</v>
      </c>
      <c r="L200" s="32">
        <f t="shared" si="41"/>
        <v>0</v>
      </c>
      <c r="M200" s="18">
        <f t="shared" si="43"/>
        <v>1</v>
      </c>
      <c r="N200" s="32">
        <f t="shared" si="42"/>
        <v>0</v>
      </c>
    </row>
    <row r="201" spans="1:14" s="19" customFormat="1" x14ac:dyDescent="0.2">
      <c r="A201" s="72"/>
      <c r="B201" s="240" t="str">
        <f t="shared" si="37"/>
        <v/>
      </c>
      <c r="C201" s="83"/>
      <c r="D201" s="428"/>
      <c r="E201" s="429"/>
      <c r="F201" s="151">
        <v>0</v>
      </c>
      <c r="G201" s="152">
        <v>0</v>
      </c>
      <c r="H201" s="32">
        <f t="shared" si="38"/>
        <v>0</v>
      </c>
      <c r="I201" s="152">
        <v>0</v>
      </c>
      <c r="J201" s="32">
        <f t="shared" si="39"/>
        <v>0</v>
      </c>
      <c r="K201" s="18">
        <f t="shared" si="40"/>
        <v>0</v>
      </c>
      <c r="L201" s="32">
        <f t="shared" si="41"/>
        <v>0</v>
      </c>
      <c r="M201" s="18">
        <f t="shared" si="43"/>
        <v>1</v>
      </c>
      <c r="N201" s="32">
        <f t="shared" si="42"/>
        <v>0</v>
      </c>
    </row>
    <row r="202" spans="1:14" s="19" customFormat="1" x14ac:dyDescent="0.2">
      <c r="A202" s="72"/>
      <c r="B202" s="240" t="str">
        <f t="shared" si="37"/>
        <v/>
      </c>
      <c r="C202" s="83"/>
      <c r="D202" s="428"/>
      <c r="E202" s="429"/>
      <c r="F202" s="151">
        <v>0</v>
      </c>
      <c r="G202" s="152">
        <v>0</v>
      </c>
      <c r="H202" s="32">
        <f t="shared" si="38"/>
        <v>0</v>
      </c>
      <c r="I202" s="152">
        <v>0</v>
      </c>
      <c r="J202" s="32">
        <f t="shared" si="39"/>
        <v>0</v>
      </c>
      <c r="K202" s="18">
        <f t="shared" si="40"/>
        <v>0</v>
      </c>
      <c r="L202" s="32">
        <f t="shared" si="41"/>
        <v>0</v>
      </c>
      <c r="M202" s="18">
        <f t="shared" si="43"/>
        <v>1</v>
      </c>
      <c r="N202" s="32">
        <f t="shared" si="42"/>
        <v>0</v>
      </c>
    </row>
    <row r="203" spans="1:14" s="19" customFormat="1" x14ac:dyDescent="0.2">
      <c r="A203" s="72"/>
      <c r="B203" s="240" t="str">
        <f t="shared" si="37"/>
        <v/>
      </c>
      <c r="C203" s="83"/>
      <c r="D203" s="428"/>
      <c r="E203" s="429"/>
      <c r="F203" s="151">
        <v>0</v>
      </c>
      <c r="G203" s="152">
        <v>0</v>
      </c>
      <c r="H203" s="32">
        <f t="shared" si="38"/>
        <v>0</v>
      </c>
      <c r="I203" s="152">
        <v>0</v>
      </c>
      <c r="J203" s="32">
        <f t="shared" si="39"/>
        <v>0</v>
      </c>
      <c r="K203" s="18">
        <f t="shared" si="40"/>
        <v>0</v>
      </c>
      <c r="L203" s="32">
        <f t="shared" si="41"/>
        <v>0</v>
      </c>
      <c r="M203" s="18">
        <f t="shared" si="43"/>
        <v>1</v>
      </c>
      <c r="N203" s="32">
        <f t="shared" si="42"/>
        <v>0</v>
      </c>
    </row>
    <row r="204" spans="1:14" s="19" customFormat="1" x14ac:dyDescent="0.2">
      <c r="A204" s="72"/>
      <c r="B204" s="240" t="str">
        <f t="shared" si="37"/>
        <v/>
      </c>
      <c r="C204" s="83"/>
      <c r="D204" s="428"/>
      <c r="E204" s="429"/>
      <c r="F204" s="151">
        <v>0</v>
      </c>
      <c r="G204" s="152">
        <v>0</v>
      </c>
      <c r="H204" s="32">
        <f t="shared" si="38"/>
        <v>0</v>
      </c>
      <c r="I204" s="152">
        <v>0</v>
      </c>
      <c r="J204" s="32">
        <f t="shared" si="39"/>
        <v>0</v>
      </c>
      <c r="K204" s="18">
        <f t="shared" si="40"/>
        <v>0</v>
      </c>
      <c r="L204" s="32">
        <f t="shared" si="41"/>
        <v>0</v>
      </c>
      <c r="M204" s="18">
        <f t="shared" si="43"/>
        <v>1</v>
      </c>
      <c r="N204" s="32">
        <f t="shared" si="42"/>
        <v>0</v>
      </c>
    </row>
    <row r="205" spans="1:14" s="19" customFormat="1" x14ac:dyDescent="0.2">
      <c r="A205" s="72"/>
      <c r="B205" s="240" t="str">
        <f t="shared" si="37"/>
        <v/>
      </c>
      <c r="C205" s="83"/>
      <c r="D205" s="428"/>
      <c r="E205" s="429"/>
      <c r="F205" s="151">
        <v>0</v>
      </c>
      <c r="G205" s="152">
        <v>0</v>
      </c>
      <c r="H205" s="32">
        <f t="shared" si="38"/>
        <v>0</v>
      </c>
      <c r="I205" s="152">
        <v>0</v>
      </c>
      <c r="J205" s="32">
        <f t="shared" si="39"/>
        <v>0</v>
      </c>
      <c r="K205" s="18">
        <f t="shared" si="40"/>
        <v>0</v>
      </c>
      <c r="L205" s="32">
        <f t="shared" si="41"/>
        <v>0</v>
      </c>
      <c r="M205" s="18">
        <f t="shared" si="43"/>
        <v>1</v>
      </c>
      <c r="N205" s="32">
        <f t="shared" si="42"/>
        <v>0</v>
      </c>
    </row>
    <row r="206" spans="1:14" s="19" customFormat="1" x14ac:dyDescent="0.2">
      <c r="A206" s="72"/>
      <c r="B206" s="240" t="str">
        <f t="shared" si="37"/>
        <v/>
      </c>
      <c r="C206" s="83"/>
      <c r="D206" s="428"/>
      <c r="E206" s="429"/>
      <c r="F206" s="151">
        <v>0</v>
      </c>
      <c r="G206" s="153">
        <v>0</v>
      </c>
      <c r="H206" s="32">
        <f t="shared" si="38"/>
        <v>0</v>
      </c>
      <c r="I206" s="152">
        <v>0</v>
      </c>
      <c r="J206" s="32">
        <f t="shared" si="39"/>
        <v>0</v>
      </c>
      <c r="K206" s="18">
        <f t="shared" si="40"/>
        <v>0</v>
      </c>
      <c r="L206" s="32">
        <f t="shared" si="41"/>
        <v>0</v>
      </c>
      <c r="M206" s="18">
        <f t="shared" si="43"/>
        <v>1</v>
      </c>
      <c r="N206" s="32">
        <f t="shared" si="42"/>
        <v>0</v>
      </c>
    </row>
    <row r="207" spans="1:14" s="19" customFormat="1" x14ac:dyDescent="0.2">
      <c r="A207" s="72"/>
      <c r="B207" s="240" t="str">
        <f t="shared" si="37"/>
        <v/>
      </c>
      <c r="C207" s="83"/>
      <c r="D207" s="428"/>
      <c r="E207" s="429"/>
      <c r="F207" s="151">
        <v>0</v>
      </c>
      <c r="G207" s="153">
        <v>0</v>
      </c>
      <c r="H207" s="32">
        <f t="shared" si="38"/>
        <v>0</v>
      </c>
      <c r="I207" s="152">
        <v>0</v>
      </c>
      <c r="J207" s="32">
        <f>SUM(F207*I207)</f>
        <v>0</v>
      </c>
      <c r="K207" s="18">
        <f>SUM(G207+I207)</f>
        <v>0</v>
      </c>
      <c r="L207" s="32">
        <f>SUM(F207*K207)</f>
        <v>0</v>
      </c>
      <c r="M207" s="18">
        <f t="shared" si="43"/>
        <v>1</v>
      </c>
      <c r="N207" s="32">
        <f>SUM(F207-L207)</f>
        <v>0</v>
      </c>
    </row>
    <row r="208" spans="1:14" s="19" customFormat="1" x14ac:dyDescent="0.2">
      <c r="A208" s="72"/>
      <c r="B208" s="240" t="str">
        <f t="shared" si="37"/>
        <v/>
      </c>
      <c r="C208" s="83"/>
      <c r="D208" s="428"/>
      <c r="E208" s="429"/>
      <c r="F208" s="151">
        <v>0</v>
      </c>
      <c r="G208" s="153">
        <v>0</v>
      </c>
      <c r="H208" s="32">
        <f t="shared" si="38"/>
        <v>0</v>
      </c>
      <c r="I208" s="152">
        <v>0</v>
      </c>
      <c r="J208" s="32">
        <f>SUM(F208*I208)</f>
        <v>0</v>
      </c>
      <c r="K208" s="18">
        <f>SUM(G208+I208)</f>
        <v>0</v>
      </c>
      <c r="L208" s="32">
        <f>SUM(F208*K208)</f>
        <v>0</v>
      </c>
      <c r="M208" s="18">
        <f t="shared" si="43"/>
        <v>1</v>
      </c>
      <c r="N208" s="32">
        <f>SUM(F208-L208)</f>
        <v>0</v>
      </c>
    </row>
    <row r="209" spans="1:14" s="19" customFormat="1" x14ac:dyDescent="0.2">
      <c r="A209" s="72"/>
      <c r="B209" s="240" t="str">
        <f t="shared" si="37"/>
        <v/>
      </c>
      <c r="C209" s="83"/>
      <c r="D209" s="428"/>
      <c r="E209" s="429"/>
      <c r="F209" s="151">
        <v>0</v>
      </c>
      <c r="G209" s="152">
        <v>0</v>
      </c>
      <c r="H209" s="32">
        <f t="shared" si="38"/>
        <v>0</v>
      </c>
      <c r="I209" s="152">
        <v>0</v>
      </c>
      <c r="J209" s="32">
        <f>SUM(F209*I209)</f>
        <v>0</v>
      </c>
      <c r="K209" s="18">
        <f>SUM(G209+I209)</f>
        <v>0</v>
      </c>
      <c r="L209" s="32">
        <f>SUM(F209*K209)</f>
        <v>0</v>
      </c>
      <c r="M209" s="18">
        <f t="shared" si="43"/>
        <v>1</v>
      </c>
      <c r="N209" s="32">
        <f>SUM(F209-L209)</f>
        <v>0</v>
      </c>
    </row>
    <row r="210" spans="1:14" s="19" customFormat="1" x14ac:dyDescent="0.2">
      <c r="A210" s="22"/>
      <c r="B210" s="477" t="s">
        <v>184</v>
      </c>
      <c r="C210" s="477"/>
      <c r="D210" s="477"/>
      <c r="E210" s="478"/>
      <c r="F210" s="32">
        <f>SUMIF(F120:F159,"&gt;0")+SUMIF(F175:F209,"&gt;0")</f>
        <v>0</v>
      </c>
      <c r="G210" s="74"/>
      <c r="H210" s="75">
        <f>SUMIF(H120:H159,"&gt;0")+SUMIF(H175:H209,"&gt;0")</f>
        <v>0</v>
      </c>
      <c r="I210" s="49"/>
      <c r="J210" s="32">
        <f>SUMIF(J120:J159,"&gt;0")+SUMIF(J175:J209,"&gt;0")</f>
        <v>0</v>
      </c>
      <c r="K210" s="49"/>
      <c r="L210" s="32">
        <f>SUMIF(L120:L159,"&gt;0")+SUMIF(L175:L209,"&gt;0")</f>
        <v>0</v>
      </c>
      <c r="M210" s="63"/>
      <c r="N210" s="32">
        <f>SUMIF(N120:N159,"&gt;0")+SUMIF(N175:N209,"&gt;0")</f>
        <v>0</v>
      </c>
    </row>
    <row r="211" spans="1:14" s="19" customFormat="1" x14ac:dyDescent="0.2">
      <c r="A211" s="23"/>
      <c r="B211" s="479" t="s">
        <v>185</v>
      </c>
      <c r="C211" s="479"/>
      <c r="D211" s="479"/>
      <c r="E211" s="480"/>
      <c r="F211" s="75">
        <f>SUMIF(F120:F159,"&lt;0")+SUMIF(F175:F209,"&lt;0")</f>
        <v>0</v>
      </c>
      <c r="G211" s="73"/>
      <c r="H211" s="75">
        <f>SUMIF(H120:H159,"&lt;0")+SUMIF(H175:H209,"&lt;0")</f>
        <v>0</v>
      </c>
      <c r="I211" s="49"/>
      <c r="J211" s="32">
        <f>SUMIF(J120:J159,"&lt;0")+SUMIF(J175:J209,"&lt;0")</f>
        <v>0</v>
      </c>
      <c r="K211" s="49"/>
      <c r="L211" s="32">
        <f>SUMIF(L120:L159,"&lt;0")+SUMIF(L175:L209,"&lt;0")</f>
        <v>0</v>
      </c>
      <c r="M211" s="63"/>
      <c r="N211" s="32">
        <f>SUMIF(N120:N159,"&lt;0")+SUMIF(N175:N209,"&lt;0")</f>
        <v>0</v>
      </c>
    </row>
    <row r="212" spans="1:14" s="19" customFormat="1" x14ac:dyDescent="0.2">
      <c r="A212" s="23"/>
      <c r="B212" s="479" t="s">
        <v>186</v>
      </c>
      <c r="C212" s="479"/>
      <c r="D212" s="479"/>
      <c r="E212" s="480"/>
      <c r="F212" s="32">
        <f>SUM(F210:F211)</f>
        <v>0</v>
      </c>
      <c r="G212" s="73"/>
      <c r="H212" s="75">
        <f>SUM(H210:H211)</f>
        <v>0</v>
      </c>
      <c r="I212" s="49"/>
      <c r="J212" s="32">
        <f>SUM(J210:J211)</f>
        <v>0</v>
      </c>
      <c r="K212" s="49"/>
      <c r="L212" s="32">
        <f>SUM(L210:L211)</f>
        <v>0</v>
      </c>
      <c r="M212" s="63"/>
      <c r="N212" s="32">
        <f>SUM(N210:N211)</f>
        <v>0</v>
      </c>
    </row>
    <row r="213" spans="1:14" x14ac:dyDescent="0.2">
      <c r="A213" s="24"/>
      <c r="B213" s="479" t="s">
        <v>187</v>
      </c>
      <c r="C213" s="479"/>
      <c r="D213" s="479"/>
      <c r="E213" s="480"/>
      <c r="F213" s="69">
        <f>IF($N$11="Design-Build",F104+F212,F212)</f>
        <v>0</v>
      </c>
      <c r="G213" s="73"/>
      <c r="H213" s="69">
        <f>IF($N$11="Design-Build",H104+H212,H212)</f>
        <v>0</v>
      </c>
      <c r="I213" s="49"/>
      <c r="J213" s="69">
        <f>IF($N$11="Design-Build",J104+J212,J212)</f>
        <v>0</v>
      </c>
      <c r="K213" s="49"/>
      <c r="L213" s="69">
        <f>IF($N$11="Design-Build",L104+L212,L212)</f>
        <v>0</v>
      </c>
      <c r="M213" s="63"/>
      <c r="N213" s="69">
        <f>IF($N$11="Design-Build",N104+N212,N212)</f>
        <v>0</v>
      </c>
    </row>
    <row r="214" spans="1:14" ht="30" customHeight="1" x14ac:dyDescent="0.2">
      <c r="A214" s="24"/>
      <c r="B214" s="235"/>
      <c r="C214" s="34"/>
      <c r="D214" s="21"/>
      <c r="E214" s="21"/>
      <c r="F214" s="21"/>
      <c r="G214" s="21"/>
      <c r="H214" s="21"/>
      <c r="I214" s="21"/>
      <c r="J214" s="50"/>
      <c r="K214" s="51"/>
    </row>
    <row r="215" spans="1:14" x14ac:dyDescent="0.2">
      <c r="A215" s="16" t="s">
        <v>7</v>
      </c>
      <c r="B215" s="235"/>
      <c r="C215" s="34"/>
      <c r="D215" s="21"/>
      <c r="E215" s="21"/>
      <c r="F215" s="21"/>
      <c r="G215" s="21"/>
      <c r="H215" s="59" t="s">
        <v>183</v>
      </c>
      <c r="I215" s="21"/>
      <c r="J215" s="50"/>
      <c r="K215" s="51"/>
      <c r="N215" s="46" t="str">
        <f>'Summary Payment Certification'!$H$58</f>
        <v>Revised 06/22/2022</v>
      </c>
    </row>
    <row r="216" spans="1:14" x14ac:dyDescent="0.2">
      <c r="A216" s="24"/>
      <c r="B216" s="235"/>
      <c r="C216" s="34"/>
      <c r="D216" s="21"/>
      <c r="E216" s="21"/>
      <c r="F216" s="21"/>
      <c r="G216" s="21"/>
      <c r="H216" s="21"/>
      <c r="I216" s="21"/>
      <c r="J216" s="50"/>
      <c r="K216" s="51"/>
    </row>
    <row r="217" spans="1:14" x14ac:dyDescent="0.2">
      <c r="B217" s="16"/>
      <c r="C217" s="16"/>
      <c r="D217" s="16"/>
      <c r="E217" s="16"/>
      <c r="F217" s="16"/>
      <c r="G217" s="221"/>
      <c r="I217" s="221"/>
      <c r="J217" s="221"/>
      <c r="K217" s="221"/>
      <c r="L217" s="221"/>
      <c r="M217" s="31"/>
    </row>
    <row r="218" spans="1:14" x14ac:dyDescent="0.2">
      <c r="A218" s="16"/>
      <c r="B218" s="16"/>
      <c r="C218" s="16"/>
      <c r="K218" s="46"/>
    </row>
  </sheetData>
  <sheetProtection algorithmName="SHA-512" hashValue="iZHEv1Q0DMbK3tnHHceCc0uu62J2goA56zksZUrdaqEPGYrQ4eO2dbFMqTw4g4/v2Kg4uZfjWpb/uYMjuqJuJA==" saltValue="9tKyli9mUWatQAzgS2hJpw==" spinCount="100000" sheet="1" formatRows="0" selectLockedCells="1"/>
  <mergeCells count="245">
    <mergeCell ref="B10:I10"/>
    <mergeCell ref="J10:K10"/>
    <mergeCell ref="B11:E11"/>
    <mergeCell ref="G11:I11"/>
    <mergeCell ref="J11:K11"/>
    <mergeCell ref="B12:E12"/>
    <mergeCell ref="G12:I12"/>
    <mergeCell ref="J12:K12"/>
    <mergeCell ref="A5:N5"/>
    <mergeCell ref="A6:N6"/>
    <mergeCell ref="A7:N7"/>
    <mergeCell ref="A8:N8"/>
    <mergeCell ref="B9:I9"/>
    <mergeCell ref="J9:K9"/>
    <mergeCell ref="M16:N16"/>
    <mergeCell ref="B18:C18"/>
    <mergeCell ref="B19:C19"/>
    <mergeCell ref="B20:C20"/>
    <mergeCell ref="B21:C21"/>
    <mergeCell ref="B22:C22"/>
    <mergeCell ref="A13:K13"/>
    <mergeCell ref="A14:N14"/>
    <mergeCell ref="A15:N15"/>
    <mergeCell ref="A16:A17"/>
    <mergeCell ref="B16:C17"/>
    <mergeCell ref="D16:D17"/>
    <mergeCell ref="E16:F16"/>
    <mergeCell ref="G16:H16"/>
    <mergeCell ref="I16:J16"/>
    <mergeCell ref="K16:L16"/>
    <mergeCell ref="M28:N28"/>
    <mergeCell ref="B30:C30"/>
    <mergeCell ref="B31:C31"/>
    <mergeCell ref="B32:C32"/>
    <mergeCell ref="B33:C33"/>
    <mergeCell ref="B34:C34"/>
    <mergeCell ref="B23:C23"/>
    <mergeCell ref="A24:C24"/>
    <mergeCell ref="A27:N27"/>
    <mergeCell ref="A28:A29"/>
    <mergeCell ref="B28:C29"/>
    <mergeCell ref="D28:D29"/>
    <mergeCell ref="E28:F28"/>
    <mergeCell ref="G28:H28"/>
    <mergeCell ref="I28:J28"/>
    <mergeCell ref="K28:L28"/>
    <mergeCell ref="B56:I56"/>
    <mergeCell ref="J56:K56"/>
    <mergeCell ref="B57:I57"/>
    <mergeCell ref="J57:K57"/>
    <mergeCell ref="B58:E58"/>
    <mergeCell ref="G58:I58"/>
    <mergeCell ref="J58:K58"/>
    <mergeCell ref="B35:C35"/>
    <mergeCell ref="A36:C36"/>
    <mergeCell ref="A52:N52"/>
    <mergeCell ref="A53:N53"/>
    <mergeCell ref="A54:N54"/>
    <mergeCell ref="A55:N55"/>
    <mergeCell ref="G62:L62"/>
    <mergeCell ref="M62:N63"/>
    <mergeCell ref="G63:H63"/>
    <mergeCell ref="I63:J63"/>
    <mergeCell ref="K63:L63"/>
    <mergeCell ref="D65:E65"/>
    <mergeCell ref="B59:E59"/>
    <mergeCell ref="G59:I59"/>
    <mergeCell ref="J59:K59"/>
    <mergeCell ref="A60:N60"/>
    <mergeCell ref="A61:N61"/>
    <mergeCell ref="A62:A64"/>
    <mergeCell ref="B62:B64"/>
    <mergeCell ref="C62:C64"/>
    <mergeCell ref="D62:E64"/>
    <mergeCell ref="F62:F63"/>
    <mergeCell ref="D72:E72"/>
    <mergeCell ref="D73:E73"/>
    <mergeCell ref="D74:E74"/>
    <mergeCell ref="D75:E75"/>
    <mergeCell ref="D76:E76"/>
    <mergeCell ref="D77:E77"/>
    <mergeCell ref="D66:E66"/>
    <mergeCell ref="D67:E67"/>
    <mergeCell ref="D68:E68"/>
    <mergeCell ref="D69:E69"/>
    <mergeCell ref="D70:E70"/>
    <mergeCell ref="D71:E71"/>
    <mergeCell ref="D84:E84"/>
    <mergeCell ref="D85:E85"/>
    <mergeCell ref="D86:E86"/>
    <mergeCell ref="D87:E87"/>
    <mergeCell ref="D88:E88"/>
    <mergeCell ref="D89:E89"/>
    <mergeCell ref="D78:E78"/>
    <mergeCell ref="D79:E79"/>
    <mergeCell ref="D80:E80"/>
    <mergeCell ref="D81:E81"/>
    <mergeCell ref="D82:E82"/>
    <mergeCell ref="D83:E83"/>
    <mergeCell ref="D96:E96"/>
    <mergeCell ref="D97:E97"/>
    <mergeCell ref="D98:E98"/>
    <mergeCell ref="D99:E99"/>
    <mergeCell ref="D100:E100"/>
    <mergeCell ref="D101:E101"/>
    <mergeCell ref="D90:E90"/>
    <mergeCell ref="D91:E91"/>
    <mergeCell ref="D92:E92"/>
    <mergeCell ref="D93:E93"/>
    <mergeCell ref="D94:E94"/>
    <mergeCell ref="D95:E95"/>
    <mergeCell ref="A110:N110"/>
    <mergeCell ref="B111:I111"/>
    <mergeCell ref="J111:K111"/>
    <mergeCell ref="B112:I112"/>
    <mergeCell ref="J112:K112"/>
    <mergeCell ref="B113:E113"/>
    <mergeCell ref="G113:I113"/>
    <mergeCell ref="J113:K113"/>
    <mergeCell ref="B102:E102"/>
    <mergeCell ref="B103:E103"/>
    <mergeCell ref="B104:E104"/>
    <mergeCell ref="A107:N107"/>
    <mergeCell ref="A108:N108"/>
    <mergeCell ref="A109:N109"/>
    <mergeCell ref="G117:L117"/>
    <mergeCell ref="M117:N118"/>
    <mergeCell ref="G118:H118"/>
    <mergeCell ref="I118:J118"/>
    <mergeCell ref="K118:L118"/>
    <mergeCell ref="D120:E120"/>
    <mergeCell ref="B114:E114"/>
    <mergeCell ref="G114:I114"/>
    <mergeCell ref="J114:K114"/>
    <mergeCell ref="A115:N115"/>
    <mergeCell ref="A116:N116"/>
    <mergeCell ref="A117:A119"/>
    <mergeCell ref="B117:B119"/>
    <mergeCell ref="C117:C119"/>
    <mergeCell ref="D117:E119"/>
    <mergeCell ref="F117:F118"/>
    <mergeCell ref="D127:E127"/>
    <mergeCell ref="D128:E128"/>
    <mergeCell ref="D129:E129"/>
    <mergeCell ref="D130:E130"/>
    <mergeCell ref="D131:E131"/>
    <mergeCell ref="D132:E132"/>
    <mergeCell ref="D121:E121"/>
    <mergeCell ref="D122:E122"/>
    <mergeCell ref="D123:E123"/>
    <mergeCell ref="D124:E124"/>
    <mergeCell ref="D125:E125"/>
    <mergeCell ref="D126:E126"/>
    <mergeCell ref="D139:E139"/>
    <mergeCell ref="D140:E140"/>
    <mergeCell ref="D141:E141"/>
    <mergeCell ref="D142:E142"/>
    <mergeCell ref="D143:E143"/>
    <mergeCell ref="D144:E144"/>
    <mergeCell ref="D133:E133"/>
    <mergeCell ref="D134:E134"/>
    <mergeCell ref="D135:E135"/>
    <mergeCell ref="D136:E136"/>
    <mergeCell ref="D137:E137"/>
    <mergeCell ref="D138:E138"/>
    <mergeCell ref="D151:E151"/>
    <mergeCell ref="D152:E152"/>
    <mergeCell ref="D153:E153"/>
    <mergeCell ref="D154:E154"/>
    <mergeCell ref="D155:E155"/>
    <mergeCell ref="D156:E156"/>
    <mergeCell ref="D145:E145"/>
    <mergeCell ref="D146:E146"/>
    <mergeCell ref="D147:E147"/>
    <mergeCell ref="D148:E148"/>
    <mergeCell ref="D149:E149"/>
    <mergeCell ref="D150:E150"/>
    <mergeCell ref="A165:N165"/>
    <mergeCell ref="B166:I166"/>
    <mergeCell ref="J166:K166"/>
    <mergeCell ref="B167:I167"/>
    <mergeCell ref="J167:K167"/>
    <mergeCell ref="B168:E168"/>
    <mergeCell ref="G168:I168"/>
    <mergeCell ref="J168:K168"/>
    <mergeCell ref="D157:E157"/>
    <mergeCell ref="D158:E158"/>
    <mergeCell ref="D159:E159"/>
    <mergeCell ref="A162:N162"/>
    <mergeCell ref="A163:N163"/>
    <mergeCell ref="A164:N164"/>
    <mergeCell ref="G172:L172"/>
    <mergeCell ref="M172:N173"/>
    <mergeCell ref="G173:H173"/>
    <mergeCell ref="I173:J173"/>
    <mergeCell ref="K173:L173"/>
    <mergeCell ref="D175:E175"/>
    <mergeCell ref="B169:E169"/>
    <mergeCell ref="G169:I169"/>
    <mergeCell ref="J169:K169"/>
    <mergeCell ref="A170:N170"/>
    <mergeCell ref="A171:N171"/>
    <mergeCell ref="A172:A174"/>
    <mergeCell ref="B172:B174"/>
    <mergeCell ref="C172:C174"/>
    <mergeCell ref="D172:E174"/>
    <mergeCell ref="F172:F173"/>
    <mergeCell ref="D182:E182"/>
    <mergeCell ref="D183:E183"/>
    <mergeCell ref="D184:E184"/>
    <mergeCell ref="D185:E185"/>
    <mergeCell ref="D186:E186"/>
    <mergeCell ref="D187:E187"/>
    <mergeCell ref="D176:E176"/>
    <mergeCell ref="D177:E177"/>
    <mergeCell ref="D178:E178"/>
    <mergeCell ref="D179:E179"/>
    <mergeCell ref="D180:E180"/>
    <mergeCell ref="D181:E181"/>
    <mergeCell ref="D194:E194"/>
    <mergeCell ref="D195:E195"/>
    <mergeCell ref="D196:E196"/>
    <mergeCell ref="D197:E197"/>
    <mergeCell ref="D198:E198"/>
    <mergeCell ref="D199:E199"/>
    <mergeCell ref="D188:E188"/>
    <mergeCell ref="D189:E189"/>
    <mergeCell ref="D190:E190"/>
    <mergeCell ref="D191:E191"/>
    <mergeCell ref="D192:E192"/>
    <mergeCell ref="D193:E193"/>
    <mergeCell ref="B212:E212"/>
    <mergeCell ref="B213:E213"/>
    <mergeCell ref="D206:E206"/>
    <mergeCell ref="D207:E207"/>
    <mergeCell ref="D208:E208"/>
    <mergeCell ref="D209:E209"/>
    <mergeCell ref="B210:E210"/>
    <mergeCell ref="B211:E211"/>
    <mergeCell ref="D200:E200"/>
    <mergeCell ref="D201:E201"/>
    <mergeCell ref="D202:E202"/>
    <mergeCell ref="D203:E203"/>
    <mergeCell ref="D204:E204"/>
    <mergeCell ref="D205:E205"/>
  </mergeCells>
  <conditionalFormatting sqref="A16:N24 A65:N104">
    <cfRule type="expression" dxfId="20" priority="1">
      <formula>$N$11&lt;&gt;"Design-Build"</formula>
    </cfRule>
  </conditionalFormatting>
  <dataValidations count="3">
    <dataValidation type="list" showInputMessage="1" showErrorMessage="1" sqref="A175:A209 A120:A159">
      <formula1>$A$30:$A$35</formula1>
    </dataValidation>
    <dataValidation type="custom" allowBlank="1" showInputMessage="1" showErrorMessage="1" errorTitle="Restricted Cell" error="Cell is restricted and cannot be modified." sqref="B175:B209 B120:B159 B65:B101">
      <formula1>""</formula1>
    </dataValidation>
    <dataValidation type="list" showInputMessage="1" showErrorMessage="1" sqref="A65:A101">
      <formula1>$A$18:$A$23</formula1>
    </dataValidation>
  </dataValidations>
  <printOptions horizontalCentered="1"/>
  <pageMargins left="0.25" right="0.25" top="0.25" bottom="0.25" header="0.3" footer="0.3"/>
  <pageSetup scale="75" fitToHeight="0" orientation="landscape" r:id="rId1"/>
  <headerFooter alignWithMargins="0"/>
  <rowBreaks count="3" manualBreakCount="3">
    <brk id="51" max="13" man="1"/>
    <brk id="106" max="13" man="1"/>
    <brk id="161" max="1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tabColor rgb="FFFFFFCC"/>
    <pageSetUpPr fitToPage="1"/>
  </sheetPr>
  <dimension ref="A1:Q58"/>
  <sheetViews>
    <sheetView view="pageBreakPreview" zoomScale="70" zoomScaleNormal="70" zoomScaleSheetLayoutView="70" workbookViewId="0">
      <selection activeCell="E29" sqref="E29"/>
    </sheetView>
  </sheetViews>
  <sheetFormatPr defaultColWidth="7.625" defaultRowHeight="12.75" x14ac:dyDescent="0.2"/>
  <cols>
    <col min="1" max="1" width="13.25" customWidth="1"/>
    <col min="2" max="2" width="11.125" customWidth="1"/>
    <col min="3" max="3" width="14.375" customWidth="1"/>
    <col min="4" max="4" width="11.75" customWidth="1"/>
    <col min="5" max="5" width="23" customWidth="1"/>
    <col min="6" max="8" width="16.625" customWidth="1"/>
  </cols>
  <sheetData>
    <row r="1" spans="1:8" ht="26.45" customHeight="1" x14ac:dyDescent="0.2">
      <c r="A1" s="282" t="s">
        <v>6</v>
      </c>
      <c r="B1" s="282"/>
      <c r="C1" s="282"/>
      <c r="D1" s="282"/>
      <c r="E1" s="282"/>
      <c r="F1" s="282"/>
      <c r="G1" s="282"/>
      <c r="H1" s="282"/>
    </row>
    <row r="2" spans="1:8" ht="24" customHeight="1" x14ac:dyDescent="0.2">
      <c r="A2" s="282"/>
      <c r="B2" s="282"/>
      <c r="C2" s="282"/>
      <c r="D2" s="282"/>
      <c r="E2" s="282"/>
      <c r="F2" s="282"/>
      <c r="G2" s="282"/>
      <c r="H2" s="282"/>
    </row>
    <row r="3" spans="1:8" ht="18" customHeight="1" x14ac:dyDescent="0.2">
      <c r="A3" s="282"/>
      <c r="B3" s="282"/>
      <c r="C3" s="282"/>
      <c r="D3" s="282"/>
      <c r="E3" s="282"/>
      <c r="F3" s="282"/>
      <c r="G3" s="282"/>
      <c r="H3" s="282"/>
    </row>
    <row r="4" spans="1:8" ht="18" customHeight="1" x14ac:dyDescent="0.2">
      <c r="A4" s="282"/>
      <c r="B4" s="282"/>
      <c r="C4" s="282"/>
      <c r="D4" s="282"/>
      <c r="E4" s="282"/>
      <c r="F4" s="282"/>
      <c r="G4" s="282"/>
      <c r="H4" s="282"/>
    </row>
    <row r="5" spans="1:8" ht="18" customHeight="1" x14ac:dyDescent="0.2">
      <c r="A5" s="282"/>
      <c r="B5" s="282"/>
      <c r="C5" s="282"/>
      <c r="D5" s="282"/>
      <c r="E5" s="282"/>
      <c r="F5" s="282"/>
      <c r="G5" s="282"/>
      <c r="H5" s="282"/>
    </row>
    <row r="6" spans="1:8" ht="13.5" customHeight="1" x14ac:dyDescent="0.2">
      <c r="A6" s="283" t="s">
        <v>0</v>
      </c>
      <c r="B6" s="283"/>
      <c r="C6" s="283"/>
      <c r="D6" s="283"/>
      <c r="E6" s="283"/>
      <c r="F6" s="283"/>
      <c r="G6" s="283"/>
      <c r="H6" s="284"/>
    </row>
    <row r="7" spans="1:8" s="1" customFormat="1" ht="12.75" customHeight="1" x14ac:dyDescent="0.2">
      <c r="A7" s="285" t="s">
        <v>1</v>
      </c>
      <c r="B7" s="285"/>
      <c r="C7" s="285"/>
      <c r="D7" s="285"/>
      <c r="E7" s="285"/>
      <c r="F7" s="285"/>
      <c r="G7" s="285"/>
      <c r="H7" s="284"/>
    </row>
    <row r="8" spans="1:8" s="1" customFormat="1" ht="12.75" customHeight="1" x14ac:dyDescent="0.2">
      <c r="A8" s="286" t="s">
        <v>123</v>
      </c>
      <c r="B8" s="286"/>
      <c r="C8" s="286"/>
      <c r="D8" s="286"/>
      <c r="E8" s="286"/>
      <c r="F8" s="286"/>
      <c r="G8" s="286"/>
      <c r="H8" s="286"/>
    </row>
    <row r="9" spans="1:8" s="2" customFormat="1" ht="19.899999999999999" customHeight="1" x14ac:dyDescent="0.2">
      <c r="A9" s="287" t="s">
        <v>5</v>
      </c>
      <c r="B9" s="288"/>
      <c r="C9" s="288"/>
      <c r="D9" s="288"/>
      <c r="E9" s="288"/>
      <c r="F9" s="288"/>
      <c r="G9" s="288"/>
      <c r="H9" s="289"/>
    </row>
    <row r="10" spans="1:8" s="2" customFormat="1" ht="19.899999999999999" customHeight="1" x14ac:dyDescent="0.2">
      <c r="A10" s="290"/>
      <c r="B10" s="291"/>
      <c r="C10" s="291"/>
      <c r="D10" s="291"/>
      <c r="E10" s="291"/>
      <c r="F10" s="291"/>
      <c r="G10" s="291"/>
      <c r="H10" s="292"/>
    </row>
    <row r="11" spans="1:8" s="2" customFormat="1" ht="19.899999999999999" customHeight="1" x14ac:dyDescent="0.2">
      <c r="A11" s="293"/>
      <c r="B11" s="294"/>
      <c r="C11" s="294"/>
      <c r="D11" s="294"/>
      <c r="E11" s="294"/>
      <c r="F11" s="294"/>
      <c r="G11" s="294"/>
      <c r="H11" s="295"/>
    </row>
    <row r="12" spans="1:8" s="42" customFormat="1" ht="18.600000000000001" customHeight="1" x14ac:dyDescent="0.2">
      <c r="A12" s="137" t="s">
        <v>8</v>
      </c>
      <c r="B12" s="331">
        <f>'Project 4 - Items of Work'!B11</f>
        <v>0</v>
      </c>
      <c r="C12" s="331"/>
      <c r="D12" s="331"/>
      <c r="E12" s="331"/>
      <c r="F12" s="7" t="s">
        <v>10</v>
      </c>
      <c r="G12" s="331">
        <f>'Project 4 - Items of Work'!E12</f>
        <v>0</v>
      </c>
      <c r="H12" s="331"/>
    </row>
    <row r="13" spans="1:8" s="42" customFormat="1" ht="24" customHeight="1" x14ac:dyDescent="0.25">
      <c r="A13" s="138" t="s">
        <v>9</v>
      </c>
      <c r="B13" s="139">
        <f>'Project 4 - Items of Work'!J12</f>
        <v>0</v>
      </c>
      <c r="D13" s="158" t="s">
        <v>217</v>
      </c>
      <c r="E13" s="140">
        <f>'Project 4 - Items of Work'!J11</f>
        <v>0</v>
      </c>
      <c r="F13" s="43" t="s">
        <v>202</v>
      </c>
      <c r="G13" s="44" t="s">
        <v>2</v>
      </c>
      <c r="H13" s="44" t="s">
        <v>3</v>
      </c>
    </row>
    <row r="14" spans="1:8" s="3" customFormat="1" ht="19.149999999999999" customHeight="1" x14ac:dyDescent="0.2">
      <c r="A14" s="24" t="s">
        <v>190</v>
      </c>
      <c r="B14" s="24"/>
      <c r="C14" s="24"/>
      <c r="D14" s="24"/>
      <c r="E14" s="39"/>
      <c r="F14" s="249" t="str">
        <f>IF('Project 4 - Items of Work'!$L$12&lt;&gt;"Design-Build","N/A",'Project 4 - Items of Work'!D139)</f>
        <v>N/A</v>
      </c>
      <c r="G14" s="249">
        <f>'Project 4 - Items of Work'!D142</f>
        <v>0</v>
      </c>
      <c r="H14" s="249">
        <f t="shared" ref="H14:H27" si="0">SUM(F14:G14)</f>
        <v>0</v>
      </c>
    </row>
    <row r="15" spans="1:8" s="3" customFormat="1" ht="19.149999999999999" customHeight="1" x14ac:dyDescent="0.2">
      <c r="A15" s="250" t="s">
        <v>167</v>
      </c>
      <c r="B15" s="250"/>
      <c r="C15" s="250"/>
      <c r="D15" s="250"/>
      <c r="E15" s="252" t="s">
        <v>100</v>
      </c>
      <c r="F15" s="249" t="str">
        <f>IF('Project 4 - Items of Work'!$L$12&lt;&gt;"Design-Build","N/A",'Project 4 - Changes'!$D$24)</f>
        <v>N/A</v>
      </c>
      <c r="G15" s="249">
        <f>'Project 4 - Changes'!$D$36</f>
        <v>0</v>
      </c>
      <c r="H15" s="249">
        <f t="shared" si="0"/>
        <v>0</v>
      </c>
    </row>
    <row r="16" spans="1:8" s="3" customFormat="1" ht="19.149999999999999" customHeight="1" x14ac:dyDescent="0.2">
      <c r="A16" s="250"/>
      <c r="B16" s="250"/>
      <c r="C16" s="250"/>
      <c r="D16" s="250"/>
      <c r="E16" s="39" t="s">
        <v>101</v>
      </c>
      <c r="F16" s="84" t="str">
        <f>IF('Project 4 - Items of Work'!$L$12&lt;&gt;"Design-Build","N/A",'Project 4 - Changes'!$F$24)</f>
        <v>N/A</v>
      </c>
      <c r="G16" s="84">
        <f>'Project 4 - Changes'!$F$36</f>
        <v>0</v>
      </c>
      <c r="H16" s="249">
        <f t="shared" si="0"/>
        <v>0</v>
      </c>
    </row>
    <row r="17" spans="1:17" s="3" customFormat="1" ht="19.149999999999999" customHeight="1" x14ac:dyDescent="0.2">
      <c r="A17" s="250"/>
      <c r="B17" s="250"/>
      <c r="C17" s="250"/>
      <c r="D17" s="250"/>
      <c r="E17" s="252" t="s">
        <v>159</v>
      </c>
      <c r="F17" s="249" t="str">
        <f>IF('Project 4 - Items of Work'!$L$12&lt;&gt;"Design-Build","N/A",SUM(F15:F16))</f>
        <v>N/A</v>
      </c>
      <c r="G17" s="249">
        <f>SUM(G15:G16)</f>
        <v>0</v>
      </c>
      <c r="H17" s="249">
        <f t="shared" si="0"/>
        <v>0</v>
      </c>
    </row>
    <row r="18" spans="1:17" s="3" customFormat="1" ht="19.149999999999999" customHeight="1" x14ac:dyDescent="0.2">
      <c r="A18" s="250" t="s">
        <v>188</v>
      </c>
      <c r="B18" s="250"/>
      <c r="C18" s="250"/>
      <c r="D18" s="250"/>
      <c r="E18" s="252"/>
      <c r="F18" s="249" t="str">
        <f>IF('Project 4 - Items of Work'!$L$12&lt;&gt;"Design-Build","N/A",SUM(F14+F17))</f>
        <v>N/A</v>
      </c>
      <c r="G18" s="249">
        <f>SUM(G14+G17)</f>
        <v>0</v>
      </c>
      <c r="H18" s="249">
        <f t="shared" si="0"/>
        <v>0</v>
      </c>
    </row>
    <row r="19" spans="1:17" s="3" customFormat="1" ht="19.149999999999999" customHeight="1" x14ac:dyDescent="0.2">
      <c r="A19" s="250" t="s">
        <v>189</v>
      </c>
      <c r="B19" s="250"/>
      <c r="C19" s="250"/>
      <c r="D19" s="250"/>
      <c r="E19" s="39"/>
      <c r="F19" s="249" t="str">
        <f>IF('Project 4 - Items of Work'!$L$12&lt;&gt;"Design-Build","N/A",SUM('Project 4 - Changes'!$J$19:$J$23))</f>
        <v>N/A</v>
      </c>
      <c r="G19" s="249">
        <f>SUM('Project 4 - Changes'!$J$31:$J$35)</f>
        <v>0</v>
      </c>
      <c r="H19" s="249">
        <f t="shared" si="0"/>
        <v>0</v>
      </c>
    </row>
    <row r="20" spans="1:17" s="3" customFormat="1" ht="19.149999999999999" customHeight="1" x14ac:dyDescent="0.2">
      <c r="A20" s="281" t="s">
        <v>166</v>
      </c>
      <c r="B20" s="281"/>
      <c r="C20" s="281"/>
      <c r="D20" s="281"/>
      <c r="E20" s="39" t="s">
        <v>100</v>
      </c>
      <c r="F20" s="249" t="str">
        <f>IF('Project 4 - Items of Work'!$L$12&lt;&gt;"Design-Build","N/A",SUM(SUMIFS('Project 4 - Changes'!$F$65:$F$101,'Project 4 - Changes'!$A$65:$A$101,'Project 4 - Changes'!$A$18,'Project 4 - Changes'!$F$65:$F$101,{"&gt;0"})))</f>
        <v>N/A</v>
      </c>
      <c r="G20" s="249">
        <f>SUM(SUMIFS('Project 4 - Changes'!$F$120:$F$209,'Project 4 - Changes'!$A$120:$A$209,'Project 4 - Changes'!$A$30,'Project 4 - Changes'!$F$120:$F$209,{"&gt;0"}))</f>
        <v>0</v>
      </c>
      <c r="H20" s="249">
        <f t="shared" si="0"/>
        <v>0</v>
      </c>
    </row>
    <row r="21" spans="1:17" s="3" customFormat="1" ht="17.45" customHeight="1" x14ac:dyDescent="0.2">
      <c r="A21" s="281"/>
      <c r="B21" s="281"/>
      <c r="C21" s="281"/>
      <c r="D21" s="281"/>
      <c r="E21" s="39" t="s">
        <v>101</v>
      </c>
      <c r="F21" s="84" t="str">
        <f>IF('Project 4 - Items of Work'!$L$12&lt;&gt;"Design-Build","N/A",SUM(SUMIFS('Project 4 - Changes'!$F$65:$F$101,'Project 4 - Changes'!$A$65:$A$101,'Project 4 - Changes'!$A$18,'Project 4 - Changes'!$F$65:$F$101,{"&lt;0"})))</f>
        <v>N/A</v>
      </c>
      <c r="G21" s="88">
        <f>SUM(SUMIFS('Project 4 - Changes'!$F$120:$F$209,'Project 4 - Changes'!$A$120:$A$209,'Project 4 - Changes'!$A$30,'Project 4 - Changes'!$F$120:$F$209,{"&lt;0"}))</f>
        <v>0</v>
      </c>
      <c r="H21" s="249">
        <f t="shared" si="0"/>
        <v>0</v>
      </c>
    </row>
    <row r="22" spans="1:17" s="3" customFormat="1" ht="17.45" customHeight="1" x14ac:dyDescent="0.2">
      <c r="A22" s="296"/>
      <c r="B22" s="296"/>
      <c r="C22" s="296"/>
      <c r="D22" s="296"/>
      <c r="E22" s="39" t="s">
        <v>159</v>
      </c>
      <c r="F22" s="249" t="str">
        <f>IF('Project 4 - Items of Work'!$L$12&lt;&gt;"Design-Build","N/A",SUM(F20:F21))</f>
        <v>N/A</v>
      </c>
      <c r="G22" s="249">
        <f>SUM(G20:G21)</f>
        <v>0</v>
      </c>
      <c r="H22" s="249">
        <f t="shared" si="0"/>
        <v>0</v>
      </c>
    </row>
    <row r="23" spans="1:17" s="3" customFormat="1" ht="18" customHeight="1" x14ac:dyDescent="0.2">
      <c r="A23" s="281" t="s">
        <v>195</v>
      </c>
      <c r="B23" s="281"/>
      <c r="C23" s="281"/>
      <c r="D23" s="281"/>
      <c r="E23" s="297"/>
      <c r="F23" s="249" t="str">
        <f>IF('Project 4 - Items of Work'!$L$12&lt;&gt;"Design-Build","N/A",SUM(F14+F19+F22))</f>
        <v>N/A</v>
      </c>
      <c r="G23" s="249">
        <f>SUM(G14+G19+G22)</f>
        <v>0</v>
      </c>
      <c r="H23" s="249">
        <f t="shared" si="0"/>
        <v>0</v>
      </c>
    </row>
    <row r="24" spans="1:17" s="4" customFormat="1" ht="19.149999999999999" customHeight="1" x14ac:dyDescent="0.2">
      <c r="A24" s="280" t="s">
        <v>87</v>
      </c>
      <c r="B24" s="280"/>
      <c r="C24" s="280"/>
      <c r="D24" s="280"/>
      <c r="E24" s="281"/>
      <c r="F24" s="165" t="str">
        <f>IF('Project 4 - Items of Work'!$L$12&lt;&gt;"Design-Build","N/A",'Project 4 - Items of Work'!J139)</f>
        <v>N/A</v>
      </c>
      <c r="G24" s="62">
        <f>'Project 4 - Items of Work'!J142</f>
        <v>0</v>
      </c>
      <c r="H24" s="249">
        <f t="shared" si="0"/>
        <v>0</v>
      </c>
    </row>
    <row r="25" spans="1:17" s="4" customFormat="1" ht="19.149999999999999" customHeight="1" x14ac:dyDescent="0.2">
      <c r="A25" s="299" t="s">
        <v>191</v>
      </c>
      <c r="B25" s="299"/>
      <c r="C25" s="299"/>
      <c r="D25" s="299"/>
      <c r="E25" s="299"/>
      <c r="F25" s="60" t="str">
        <f>IF('Project 4 - Items of Work'!$L$12&lt;&gt;"Design-Build","N/A",'Project 4 - Changes'!$L$24)</f>
        <v>N/A</v>
      </c>
      <c r="G25" s="60">
        <f>'Project 4 - Changes'!$L$36</f>
        <v>0</v>
      </c>
      <c r="H25" s="249">
        <f t="shared" si="0"/>
        <v>0</v>
      </c>
    </row>
    <row r="26" spans="1:17" s="4" customFormat="1" ht="19.149999999999999" customHeight="1" x14ac:dyDescent="0.2">
      <c r="A26" s="299" t="s">
        <v>152</v>
      </c>
      <c r="B26" s="299"/>
      <c r="C26" s="299"/>
      <c r="D26" s="299"/>
      <c r="E26" s="299"/>
      <c r="F26" s="60" t="str">
        <f>IF('Project 4 - Items of Work'!$L$12&lt;&gt;"Design-Build","N/A",SUM(F24:F25))</f>
        <v>N/A</v>
      </c>
      <c r="G26" s="60">
        <f>SUM(G24:G25)</f>
        <v>0</v>
      </c>
      <c r="H26" s="249">
        <f t="shared" si="0"/>
        <v>0</v>
      </c>
    </row>
    <row r="27" spans="1:17" s="4" customFormat="1" ht="19.149999999999999" customHeight="1" x14ac:dyDescent="0.2">
      <c r="A27" s="299" t="s">
        <v>153</v>
      </c>
      <c r="B27" s="299"/>
      <c r="C27" s="299"/>
      <c r="D27" s="299"/>
      <c r="E27" s="300"/>
      <c r="F27" s="61" t="str">
        <f>IF('Project 4 - Items of Work'!$L$12&lt;&gt;"Design-Build","N/A",'Project 4 - Items of Work'!H139+'Project 4 - Changes'!J104)</f>
        <v>N/A</v>
      </c>
      <c r="G27" s="61">
        <f>'Project 4 - Items of Work'!H142+'Project 4 - Changes'!J212</f>
        <v>0</v>
      </c>
      <c r="H27" s="62">
        <f t="shared" si="0"/>
        <v>0</v>
      </c>
    </row>
    <row r="28" spans="1:17" s="4" customFormat="1" ht="18" customHeight="1" x14ac:dyDescent="0.2">
      <c r="A28" s="339" t="s">
        <v>161</v>
      </c>
      <c r="B28" s="339"/>
      <c r="C28" s="339"/>
      <c r="D28" s="339"/>
      <c r="E28" s="339"/>
      <c r="F28" s="302" t="s">
        <v>72</v>
      </c>
      <c r="G28" s="302">
        <f>G27*E29</f>
        <v>0</v>
      </c>
      <c r="H28" s="302">
        <f>G28</f>
        <v>0</v>
      </c>
    </row>
    <row r="29" spans="1:17" s="4" customFormat="1" ht="13.15" customHeight="1" x14ac:dyDescent="0.2">
      <c r="A29" s="334" t="s">
        <v>209</v>
      </c>
      <c r="B29" s="334"/>
      <c r="C29" s="334"/>
      <c r="D29" s="335"/>
      <c r="E29" s="52"/>
      <c r="F29" s="303"/>
      <c r="G29" s="303"/>
      <c r="H29" s="303"/>
    </row>
    <row r="30" spans="1:17" s="30" customFormat="1" ht="27" customHeight="1" x14ac:dyDescent="0.2">
      <c r="A30" s="342" t="s">
        <v>165</v>
      </c>
      <c r="B30" s="342"/>
      <c r="C30" s="342"/>
      <c r="D30" s="342"/>
      <c r="E30" s="343"/>
      <c r="F30" s="156" t="s">
        <v>72</v>
      </c>
      <c r="G30" s="37"/>
      <c r="H30" s="38">
        <f>G30</f>
        <v>0</v>
      </c>
    </row>
    <row r="31" spans="1:17" s="4" customFormat="1" ht="18.600000000000001" customHeight="1" x14ac:dyDescent="0.2">
      <c r="A31" s="280" t="s">
        <v>162</v>
      </c>
      <c r="B31" s="280"/>
      <c r="C31" s="280"/>
      <c r="D31" s="280"/>
      <c r="E31" s="297"/>
      <c r="F31" s="156" t="s">
        <v>72</v>
      </c>
      <c r="G31" s="60">
        <f>SUM(G28:G30)</f>
        <v>0</v>
      </c>
      <c r="H31" s="62">
        <f>G31</f>
        <v>0</v>
      </c>
      <c r="Q31" s="27"/>
    </row>
    <row r="32" spans="1:17" s="4" customFormat="1" ht="19.149999999999999" customHeight="1" x14ac:dyDescent="0.2">
      <c r="A32" s="280" t="s">
        <v>163</v>
      </c>
      <c r="B32" s="280"/>
      <c r="C32" s="280"/>
      <c r="D32" s="280"/>
      <c r="E32" s="281"/>
      <c r="F32" s="60" t="str">
        <f>F26</f>
        <v>N/A</v>
      </c>
      <c r="G32" s="60">
        <f>G26-G31</f>
        <v>0</v>
      </c>
      <c r="H32" s="249">
        <f>H26-H31</f>
        <v>0</v>
      </c>
    </row>
    <row r="33" spans="1:8" s="4" customFormat="1" ht="19.149999999999999" customHeight="1" thickBot="1" x14ac:dyDescent="0.25">
      <c r="A33" s="280" t="s">
        <v>164</v>
      </c>
      <c r="B33" s="280"/>
      <c r="C33" s="280"/>
      <c r="D33" s="280"/>
      <c r="E33" s="281"/>
      <c r="F33" s="155"/>
      <c r="G33" s="155"/>
      <c r="H33" s="166">
        <f>SUM(F33:G33)</f>
        <v>0</v>
      </c>
    </row>
    <row r="34" spans="1:8" s="4" customFormat="1" ht="19.149999999999999" customHeight="1" thickBot="1" x14ac:dyDescent="0.3">
      <c r="A34" s="332" t="s">
        <v>236</v>
      </c>
      <c r="B34" s="333"/>
      <c r="C34" s="333"/>
      <c r="D34" s="333"/>
      <c r="E34" s="333"/>
      <c r="F34" s="172" t="str">
        <f>IF('Project 4 - Items of Work'!$L$12&lt;&gt;"Design-Build","N/A",F32-F33)</f>
        <v>N/A</v>
      </c>
      <c r="G34" s="172">
        <f>G32-G33</f>
        <v>0</v>
      </c>
      <c r="H34" s="53">
        <f>SUM(F34:G34)</f>
        <v>0</v>
      </c>
    </row>
    <row r="35" spans="1:8" s="4" customFormat="1" ht="19.149999999999999" customHeight="1" x14ac:dyDescent="0.2">
      <c r="A35" s="280" t="s">
        <v>192</v>
      </c>
      <c r="B35" s="280"/>
      <c r="C35" s="280"/>
      <c r="D35" s="280"/>
      <c r="E35" s="280"/>
      <c r="F35" s="249" t="str">
        <f>IF('Project 4 - Items of Work'!$L$12&lt;&gt;"Design-Build","N/A",SUM(F23-F32))</f>
        <v>N/A</v>
      </c>
      <c r="G35" s="249">
        <f>SUM(G23-G32)</f>
        <v>0</v>
      </c>
      <c r="H35" s="249">
        <f>SUM(H23-H32)</f>
        <v>0</v>
      </c>
    </row>
    <row r="36" spans="1:8" s="5" customFormat="1" ht="19.149999999999999" customHeight="1" x14ac:dyDescent="0.2">
      <c r="A36" s="280" t="s">
        <v>193</v>
      </c>
      <c r="B36" s="280"/>
      <c r="C36" s="280"/>
      <c r="D36" s="280"/>
      <c r="E36" s="280"/>
      <c r="F36" s="62" t="str">
        <f>IF('Project 4 - Items of Work'!$L$12&lt;&gt;"Design-Build","N/A",SUM(F23-F26))</f>
        <v>N/A</v>
      </c>
      <c r="G36" s="62">
        <f>SUM(G23-G26)</f>
        <v>0</v>
      </c>
      <c r="H36" s="62">
        <f>SUM(H23-H26)</f>
        <v>0</v>
      </c>
    </row>
    <row r="37" spans="1:8" s="5" customFormat="1" ht="19.149999999999999" customHeight="1" x14ac:dyDescent="0.2">
      <c r="A37" s="280" t="s">
        <v>194</v>
      </c>
      <c r="B37" s="280"/>
      <c r="C37" s="280"/>
      <c r="D37" s="280"/>
      <c r="E37" s="280"/>
      <c r="F37" s="173" t="str">
        <f>IFERROR(IF('Project 4 - Items of Work'!$L$12&lt;&gt;"Design-Build","N/A",SUM(F26/F23)),"")</f>
        <v>N/A</v>
      </c>
      <c r="G37" s="171" t="str">
        <f>IFERROR(SUM(G26/G23),"")</f>
        <v/>
      </c>
      <c r="H37" s="171" t="str">
        <f>IFERROR(SUM(H26/H23),"")</f>
        <v/>
      </c>
    </row>
    <row r="38" spans="1:8" s="245" customFormat="1" ht="18" customHeight="1" x14ac:dyDescent="0.2">
      <c r="A38" s="246" t="s">
        <v>237</v>
      </c>
      <c r="B38" s="242"/>
      <c r="C38" s="242"/>
      <c r="D38" s="242"/>
      <c r="E38" s="242"/>
      <c r="F38" s="243"/>
      <c r="G38" s="244"/>
      <c r="H38" s="244"/>
    </row>
    <row r="39" spans="1:8" s="1" customFormat="1" ht="24.95" customHeight="1" x14ac:dyDescent="0.25">
      <c r="A39" s="341">
        <f>'Project 4 - Items of Work'!B12</f>
        <v>0</v>
      </c>
      <c r="B39" s="341"/>
      <c r="C39" s="341"/>
      <c r="D39" s="341"/>
      <c r="E39" s="341"/>
      <c r="F39" s="341"/>
      <c r="G39" s="341"/>
      <c r="H39" s="105" t="str">
        <f>IF('Project 4 - Items of Work'!L11="","",'Project 4 - Items of Work'!L11)</f>
        <v/>
      </c>
    </row>
    <row r="40" spans="1:8" s="1" customFormat="1" ht="11.25" customHeight="1" x14ac:dyDescent="0.2">
      <c r="A40" s="340" t="s">
        <v>124</v>
      </c>
      <c r="B40" s="340"/>
      <c r="C40" s="340"/>
      <c r="D40" s="340"/>
      <c r="E40" s="340"/>
      <c r="F40" s="340"/>
      <c r="G40" s="340"/>
      <c r="H40" s="253" t="s">
        <v>98</v>
      </c>
    </row>
    <row r="41" spans="1:8" s="1" customFormat="1" ht="24.95" customHeight="1" x14ac:dyDescent="0.25">
      <c r="A41" s="338"/>
      <c r="B41" s="338"/>
      <c r="C41" s="338"/>
      <c r="D41" s="338"/>
      <c r="E41" s="337"/>
      <c r="F41" s="337"/>
      <c r="G41" s="337"/>
      <c r="H41" s="104"/>
    </row>
    <row r="42" spans="1:8" s="6" customFormat="1" ht="12.6" customHeight="1" x14ac:dyDescent="0.15">
      <c r="A42" s="318" t="s">
        <v>207</v>
      </c>
      <c r="B42" s="319"/>
      <c r="C42" s="319"/>
      <c r="D42" s="319"/>
      <c r="E42" s="319" t="s">
        <v>94</v>
      </c>
      <c r="F42" s="319"/>
      <c r="G42" s="319"/>
      <c r="H42" s="248" t="s">
        <v>95</v>
      </c>
    </row>
    <row r="43" spans="1:8" s="1" customFormat="1" ht="16.149999999999999" customHeight="1" x14ac:dyDescent="0.2">
      <c r="A43" s="320" t="s">
        <v>0</v>
      </c>
      <c r="B43" s="320"/>
      <c r="C43" s="320"/>
      <c r="D43" s="320"/>
      <c r="E43" s="320"/>
      <c r="F43" s="320"/>
      <c r="G43" s="320"/>
      <c r="H43" s="321"/>
    </row>
    <row r="44" spans="1:8" s="1" customFormat="1" ht="17.45" customHeight="1" x14ac:dyDescent="0.2">
      <c r="A44" s="322" t="s">
        <v>4</v>
      </c>
      <c r="B44" s="323"/>
      <c r="C44" s="323"/>
      <c r="D44" s="323"/>
      <c r="E44" s="323"/>
      <c r="F44" s="323"/>
      <c r="G44" s="323"/>
      <c r="H44" s="324"/>
    </row>
    <row r="45" spans="1:8" s="2" customFormat="1" ht="16.149999999999999" customHeight="1" x14ac:dyDescent="0.2">
      <c r="A45" s="290" t="s">
        <v>107</v>
      </c>
      <c r="B45" s="325"/>
      <c r="C45" s="325"/>
      <c r="D45" s="325"/>
      <c r="E45" s="325"/>
      <c r="F45" s="325"/>
      <c r="G45" s="325"/>
      <c r="H45" s="326"/>
    </row>
    <row r="46" spans="1:8" s="2" customFormat="1" ht="16.149999999999999" customHeight="1" x14ac:dyDescent="0.2">
      <c r="A46" s="327"/>
      <c r="B46" s="325"/>
      <c r="C46" s="325"/>
      <c r="D46" s="325"/>
      <c r="E46" s="325"/>
      <c r="F46" s="325"/>
      <c r="G46" s="325"/>
      <c r="H46" s="326"/>
    </row>
    <row r="47" spans="1:8" s="2" customFormat="1" ht="16.149999999999999" customHeight="1" x14ac:dyDescent="0.2">
      <c r="A47" s="327"/>
      <c r="B47" s="325"/>
      <c r="C47" s="325"/>
      <c r="D47" s="325"/>
      <c r="E47" s="325"/>
      <c r="F47" s="325"/>
      <c r="G47" s="325"/>
      <c r="H47" s="326"/>
    </row>
    <row r="48" spans="1:8" s="2" customFormat="1" ht="16.149999999999999" customHeight="1" x14ac:dyDescent="0.2">
      <c r="A48" s="328"/>
      <c r="B48" s="329"/>
      <c r="C48" s="329"/>
      <c r="D48" s="329"/>
      <c r="E48" s="329"/>
      <c r="F48" s="329"/>
      <c r="G48" s="329"/>
      <c r="H48" s="330"/>
    </row>
    <row r="49" spans="1:8" s="2" customFormat="1" ht="30" customHeight="1" x14ac:dyDescent="0.25">
      <c r="A49" s="167"/>
      <c r="B49" s="167"/>
      <c r="C49" s="167"/>
      <c r="D49" s="336"/>
      <c r="E49" s="336"/>
      <c r="F49" s="336"/>
      <c r="G49" s="336"/>
      <c r="H49" s="169"/>
    </row>
    <row r="50" spans="1:8" x14ac:dyDescent="0.2">
      <c r="A50" s="35" t="s">
        <v>11</v>
      </c>
      <c r="B50" s="35"/>
      <c r="C50" s="35"/>
      <c r="D50" s="35"/>
      <c r="E50" s="29" t="s">
        <v>96</v>
      </c>
      <c r="F50" s="36"/>
      <c r="G50" s="36"/>
      <c r="H50" s="29" t="s">
        <v>95</v>
      </c>
    </row>
    <row r="51" spans="1:8" s="2" customFormat="1" ht="30" customHeight="1" x14ac:dyDescent="0.25">
      <c r="A51" s="168"/>
      <c r="B51" s="168"/>
      <c r="C51" s="168"/>
      <c r="D51" s="337"/>
      <c r="E51" s="337"/>
      <c r="F51" s="337"/>
      <c r="G51" s="337"/>
      <c r="H51" s="170"/>
    </row>
    <row r="52" spans="1:8" x14ac:dyDescent="0.2">
      <c r="A52" s="35" t="s">
        <v>12</v>
      </c>
      <c r="B52" s="35"/>
      <c r="C52" s="35"/>
      <c r="D52" s="35"/>
      <c r="E52" s="29" t="s">
        <v>97</v>
      </c>
      <c r="F52" s="36"/>
      <c r="G52" s="36"/>
      <c r="H52" s="29" t="s">
        <v>95</v>
      </c>
    </row>
    <row r="53" spans="1:8" ht="30" customHeight="1" x14ac:dyDescent="0.2">
      <c r="A53" s="316"/>
      <c r="B53" s="316"/>
      <c r="C53" s="316"/>
      <c r="D53" s="316"/>
      <c r="E53" s="316"/>
      <c r="F53" s="316"/>
      <c r="G53" s="316"/>
      <c r="H53" s="316"/>
    </row>
    <row r="54" spans="1:8" ht="12.6" customHeight="1" x14ac:dyDescent="0.2">
      <c r="A54" s="45"/>
      <c r="B54" s="35"/>
      <c r="C54" s="35"/>
      <c r="D54" s="35"/>
      <c r="E54" s="64"/>
      <c r="F54" s="65"/>
      <c r="G54" s="65"/>
      <c r="H54" s="64"/>
    </row>
    <row r="55" spans="1:8" ht="30" customHeight="1" x14ac:dyDescent="0.2">
      <c r="A55" s="316"/>
      <c r="B55" s="316"/>
      <c r="C55" s="316"/>
      <c r="D55" s="316"/>
      <c r="E55" s="316"/>
      <c r="F55" s="316"/>
      <c r="G55" s="316"/>
      <c r="H55" s="316"/>
    </row>
    <row r="56" spans="1:8" x14ac:dyDescent="0.2">
      <c r="A56" s="45"/>
      <c r="B56" s="35"/>
      <c r="C56" s="35"/>
      <c r="D56" s="35"/>
      <c r="E56" s="64"/>
      <c r="F56" s="65"/>
      <c r="G56" s="65"/>
      <c r="H56" s="64"/>
    </row>
    <row r="57" spans="1:8" ht="7.15" customHeight="1" x14ac:dyDescent="0.2"/>
    <row r="58" spans="1:8" x14ac:dyDescent="0.2">
      <c r="A58" s="15" t="s">
        <v>7</v>
      </c>
      <c r="B58" s="14"/>
      <c r="C58" s="14"/>
      <c r="D58" s="14"/>
      <c r="E58" s="25" t="s">
        <v>93</v>
      </c>
      <c r="F58" s="14"/>
      <c r="G58" s="14"/>
      <c r="H58" s="46" t="str">
        <f>'Summary Payment Certification'!$H$58</f>
        <v>Revised 06/22/2022</v>
      </c>
    </row>
  </sheetData>
  <sheetProtection algorithmName="SHA-512" hashValue="MNCiRTXJHE4rmHrGH/04Drzwew8UrGJWLi53bV8i/t8x5Vgm4hZRdeeitdjkJTSzmQkjDpgWSeE93OC2Et1hoA==" saltValue="yCc6omxHHZjryBuFfeHOgw==" spinCount="100000" sheet="1" selectLockedCells="1"/>
  <mergeCells count="41">
    <mergeCell ref="D51:G51"/>
    <mergeCell ref="A53:H53"/>
    <mergeCell ref="A55:H55"/>
    <mergeCell ref="A42:D42"/>
    <mergeCell ref="E42:G42"/>
    <mergeCell ref="A43:H43"/>
    <mergeCell ref="A44:H44"/>
    <mergeCell ref="A45:H48"/>
    <mergeCell ref="D49:G49"/>
    <mergeCell ref="A36:E36"/>
    <mergeCell ref="A37:E37"/>
    <mergeCell ref="A39:G39"/>
    <mergeCell ref="A40:G40"/>
    <mergeCell ref="A41:D41"/>
    <mergeCell ref="E41:G41"/>
    <mergeCell ref="A35:E35"/>
    <mergeCell ref="A26:E26"/>
    <mergeCell ref="A27:E27"/>
    <mergeCell ref="A28:E28"/>
    <mergeCell ref="F28:F29"/>
    <mergeCell ref="A30:E30"/>
    <mergeCell ref="A31:E31"/>
    <mergeCell ref="A32:E32"/>
    <mergeCell ref="A33:E33"/>
    <mergeCell ref="A34:E34"/>
    <mergeCell ref="G28:G29"/>
    <mergeCell ref="H28:H29"/>
    <mergeCell ref="A29:D29"/>
    <mergeCell ref="A20:D20"/>
    <mergeCell ref="A21:D21"/>
    <mergeCell ref="A22:D22"/>
    <mergeCell ref="A23:E23"/>
    <mergeCell ref="A24:E24"/>
    <mergeCell ref="A25:E25"/>
    <mergeCell ref="B12:E12"/>
    <mergeCell ref="G12:H12"/>
    <mergeCell ref="A1:H5"/>
    <mergeCell ref="A6:H6"/>
    <mergeCell ref="A7:H7"/>
    <mergeCell ref="A8:H8"/>
    <mergeCell ref="A9:H11"/>
  </mergeCells>
  <conditionalFormatting sqref="E29">
    <cfRule type="containsBlanks" dxfId="19" priority="2">
      <formula>LEN(TRIM(E29))=0</formula>
    </cfRule>
  </conditionalFormatting>
  <conditionalFormatting sqref="E29 G30 F33:G33">
    <cfRule type="containsBlanks" dxfId="18" priority="1">
      <formula>LEN(TRIM(E29))=0</formula>
    </cfRule>
  </conditionalFormatting>
  <printOptions horizontalCentered="1"/>
  <pageMargins left="0.375" right="0.375" top="0.5" bottom="0.5" header="0" footer="0"/>
  <pageSetup scale="65" orientation="portrait" horizontalDpi="4294967292" verticalDpi="4294967292"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6:R327"/>
  <sheetViews>
    <sheetView showGridLines="0" view="pageBreakPreview" zoomScale="70" zoomScaleNormal="100" zoomScaleSheetLayoutView="70" workbookViewId="0">
      <selection activeCell="E29" sqref="E29"/>
    </sheetView>
  </sheetViews>
  <sheetFormatPr defaultRowHeight="12.75" x14ac:dyDescent="0.2"/>
  <cols>
    <col min="1" max="1" width="12.125" customWidth="1"/>
    <col min="2" max="2" width="29.25" style="54" customWidth="1"/>
    <col min="3" max="3" width="8.75" style="54" customWidth="1"/>
    <col min="4" max="4" width="12.75" customWidth="1"/>
    <col min="5" max="5" width="7.5" customWidth="1"/>
    <col min="6" max="6" width="12.75" customWidth="1"/>
    <col min="7" max="7" width="7.125" customWidth="1"/>
    <col min="8" max="8" width="12.75" customWidth="1"/>
    <col min="9" max="9" width="7.875" customWidth="1"/>
    <col min="10" max="12" width="12.75" customWidth="1"/>
    <col min="13" max="13" width="5.5" customWidth="1"/>
    <col min="14" max="14" width="51.75" customWidth="1"/>
  </cols>
  <sheetData>
    <row r="6" spans="1:13" x14ac:dyDescent="0.2">
      <c r="A6" s="283" t="s">
        <v>0</v>
      </c>
      <c r="B6" s="283"/>
      <c r="C6" s="283"/>
      <c r="D6" s="283"/>
      <c r="E6" s="283"/>
      <c r="F6" s="283"/>
      <c r="G6" s="283"/>
      <c r="H6" s="283"/>
      <c r="I6" s="283"/>
      <c r="J6" s="283"/>
      <c r="K6" s="283"/>
      <c r="L6" s="283"/>
    </row>
    <row r="7" spans="1:13" x14ac:dyDescent="0.2">
      <c r="A7" s="285" t="s">
        <v>1</v>
      </c>
      <c r="B7" s="285"/>
      <c r="C7" s="285"/>
      <c r="D7" s="285"/>
      <c r="E7" s="285"/>
      <c r="F7" s="285"/>
      <c r="G7" s="285"/>
      <c r="H7" s="285"/>
      <c r="I7" s="285"/>
      <c r="J7" s="285"/>
      <c r="K7" s="285"/>
      <c r="L7" s="285"/>
      <c r="M7" s="1"/>
    </row>
    <row r="8" spans="1:13" x14ac:dyDescent="0.2">
      <c r="A8" s="372" t="s">
        <v>231</v>
      </c>
      <c r="B8" s="372"/>
      <c r="C8" s="372"/>
      <c r="D8" s="372"/>
      <c r="E8" s="372"/>
      <c r="F8" s="372"/>
      <c r="G8" s="372"/>
      <c r="H8" s="372"/>
      <c r="I8" s="372"/>
      <c r="J8" s="372"/>
      <c r="K8" s="372"/>
      <c r="L8" s="372"/>
      <c r="M8" s="1"/>
    </row>
    <row r="9" spans="1:13" ht="13.5" thickBot="1" x14ac:dyDescent="0.25">
      <c r="A9" s="286" t="s">
        <v>123</v>
      </c>
      <c r="B9" s="286"/>
      <c r="C9" s="286"/>
      <c r="D9" s="286"/>
      <c r="E9" s="286"/>
      <c r="F9" s="286"/>
      <c r="G9" s="286"/>
      <c r="H9" s="373"/>
      <c r="I9" s="373"/>
      <c r="J9" s="373"/>
      <c r="K9" s="373"/>
      <c r="L9" s="373"/>
      <c r="M9" s="2"/>
    </row>
    <row r="10" spans="1:13" s="19" customFormat="1" x14ac:dyDescent="0.2">
      <c r="A10" s="8" t="s">
        <v>13</v>
      </c>
      <c r="B10" s="396"/>
      <c r="C10" s="396"/>
      <c r="D10" s="396"/>
      <c r="E10" s="396"/>
      <c r="F10" s="396"/>
      <c r="G10" s="397"/>
      <c r="H10" s="398" t="s">
        <v>14</v>
      </c>
      <c r="I10" s="399"/>
      <c r="J10" s="92"/>
      <c r="K10" s="131" t="s">
        <v>214</v>
      </c>
      <c r="L10" s="93"/>
      <c r="M10" s="2"/>
    </row>
    <row r="11" spans="1:13" s="19" customFormat="1" x14ac:dyDescent="0.2">
      <c r="A11" s="9" t="s">
        <v>8</v>
      </c>
      <c r="B11" s="396"/>
      <c r="C11" s="396"/>
      <c r="D11" s="396"/>
      <c r="E11" s="396"/>
      <c r="F11" s="396"/>
      <c r="G11" s="397"/>
      <c r="H11" s="404" t="s">
        <v>15</v>
      </c>
      <c r="I11" s="405"/>
      <c r="J11" s="256"/>
      <c r="K11" s="261" t="s">
        <v>212</v>
      </c>
      <c r="L11" s="141"/>
      <c r="M11" s="10"/>
    </row>
    <row r="12" spans="1:13" s="19" customFormat="1" ht="13.5" thickBot="1" x14ac:dyDescent="0.25">
      <c r="A12" s="9" t="s">
        <v>16</v>
      </c>
      <c r="B12" s="397"/>
      <c r="C12" s="401"/>
      <c r="D12" s="257" t="s">
        <v>10</v>
      </c>
      <c r="E12" s="397"/>
      <c r="F12" s="400"/>
      <c r="G12" s="400"/>
      <c r="H12" s="407" t="s">
        <v>9</v>
      </c>
      <c r="I12" s="408"/>
      <c r="J12" s="94"/>
      <c r="K12" s="130" t="s">
        <v>210</v>
      </c>
      <c r="L12" s="91"/>
      <c r="M12" s="10"/>
    </row>
    <row r="13" spans="1:13" s="19" customFormat="1" x14ac:dyDescent="0.2">
      <c r="A13" s="9" t="s">
        <v>17</v>
      </c>
      <c r="B13" s="397"/>
      <c r="C13" s="401"/>
      <c r="D13" s="261" t="s">
        <v>173</v>
      </c>
      <c r="E13" s="397"/>
      <c r="F13" s="400"/>
      <c r="G13" s="401"/>
      <c r="H13" s="402" t="s">
        <v>211</v>
      </c>
      <c r="I13" s="403"/>
      <c r="J13" s="95"/>
      <c r="K13" s="102" t="s">
        <v>213</v>
      </c>
      <c r="L13" s="95"/>
      <c r="M13" s="90"/>
    </row>
    <row r="14" spans="1:13" s="19" customFormat="1" x14ac:dyDescent="0.2">
      <c r="A14" s="331"/>
      <c r="B14" s="331"/>
      <c r="C14" s="331"/>
      <c r="D14" s="331"/>
      <c r="E14" s="331"/>
      <c r="F14" s="331"/>
      <c r="G14" s="331"/>
      <c r="H14" s="331"/>
      <c r="I14" s="331"/>
      <c r="J14" s="331"/>
      <c r="K14" s="331"/>
      <c r="L14" s="331"/>
      <c r="M14" s="3"/>
    </row>
    <row r="15" spans="1:13" s="19" customFormat="1" x14ac:dyDescent="0.2">
      <c r="A15" s="406" t="s">
        <v>156</v>
      </c>
      <c r="B15" s="406"/>
      <c r="C15" s="406"/>
      <c r="D15" s="406"/>
      <c r="E15" s="406"/>
      <c r="F15" s="406"/>
      <c r="G15" s="406"/>
      <c r="H15" s="406"/>
      <c r="I15" s="406"/>
      <c r="J15" s="406"/>
      <c r="K15" s="406"/>
      <c r="L15" s="406"/>
    </row>
    <row r="16" spans="1:13" s="12" customFormat="1" x14ac:dyDescent="0.2">
      <c r="A16" s="409" t="s">
        <v>73</v>
      </c>
      <c r="B16" s="344" t="s">
        <v>74</v>
      </c>
      <c r="C16" s="345"/>
      <c r="D16" s="410" t="s">
        <v>75</v>
      </c>
      <c r="E16" s="411" t="s">
        <v>76</v>
      </c>
      <c r="F16" s="411"/>
      <c r="G16" s="411"/>
      <c r="H16" s="411"/>
      <c r="I16" s="411"/>
      <c r="J16" s="411"/>
      <c r="K16" s="410" t="s">
        <v>77</v>
      </c>
      <c r="L16" s="410"/>
    </row>
    <row r="17" spans="1:12" s="12" customFormat="1" x14ac:dyDescent="0.2">
      <c r="A17" s="409"/>
      <c r="B17" s="362"/>
      <c r="C17" s="363"/>
      <c r="D17" s="410"/>
      <c r="E17" s="411" t="s">
        <v>78</v>
      </c>
      <c r="F17" s="411"/>
      <c r="G17" s="411" t="s">
        <v>79</v>
      </c>
      <c r="H17" s="411"/>
      <c r="I17" s="411" t="s">
        <v>80</v>
      </c>
      <c r="J17" s="411"/>
      <c r="K17" s="410"/>
      <c r="L17" s="410"/>
    </row>
    <row r="18" spans="1:12" s="12" customFormat="1" x14ac:dyDescent="0.2">
      <c r="A18" s="409"/>
      <c r="B18" s="346"/>
      <c r="C18" s="347"/>
      <c r="D18" s="410"/>
      <c r="E18" s="255" t="s">
        <v>81</v>
      </c>
      <c r="F18" s="255" t="s">
        <v>82</v>
      </c>
      <c r="G18" s="255" t="s">
        <v>81</v>
      </c>
      <c r="H18" s="255" t="s">
        <v>82</v>
      </c>
      <c r="I18" s="255" t="s">
        <v>81</v>
      </c>
      <c r="J18" s="255" t="s">
        <v>82</v>
      </c>
      <c r="K18" s="255" t="s">
        <v>81</v>
      </c>
      <c r="L18" s="255" t="s">
        <v>82</v>
      </c>
    </row>
    <row r="19" spans="1:12" s="12" customFormat="1" x14ac:dyDescent="0.2">
      <c r="A19" s="103" t="s">
        <v>99</v>
      </c>
      <c r="B19" s="393" t="s">
        <v>154</v>
      </c>
      <c r="C19" s="394"/>
      <c r="D19" s="367"/>
      <c r="E19" s="368"/>
      <c r="F19" s="368"/>
      <c r="G19" s="368"/>
      <c r="H19" s="368"/>
      <c r="I19" s="368"/>
      <c r="J19" s="368"/>
      <c r="K19" s="368"/>
      <c r="L19" s="369"/>
    </row>
    <row r="20" spans="1:12" s="12" customFormat="1" x14ac:dyDescent="0.2">
      <c r="A20" s="132" t="s">
        <v>144</v>
      </c>
      <c r="B20" s="412" t="s">
        <v>131</v>
      </c>
      <c r="C20" s="413"/>
      <c r="D20" s="185">
        <v>0</v>
      </c>
      <c r="E20" s="152">
        <v>0</v>
      </c>
      <c r="F20" s="186" t="str">
        <f>IF($L$12="Design-Build",(SUM(D20*E20)),"N/A")</f>
        <v>N/A</v>
      </c>
      <c r="G20" s="152">
        <v>0</v>
      </c>
      <c r="H20" s="186" t="str">
        <f>IF($L$12="Design-Build",SUM(D20*G20),"N/A")</f>
        <v>N/A</v>
      </c>
      <c r="I20" s="18">
        <f t="shared" ref="I20:I27" si="0">SUM(E20+G20)</f>
        <v>0</v>
      </c>
      <c r="J20" s="186" t="str">
        <f>IF($L$12="Design-Build",SUM(D20*I20),"N/A")</f>
        <v>N/A</v>
      </c>
      <c r="K20" s="187" t="str">
        <f>IF($L$12="Design-Build",SUM(100%-I20),"N/A")</f>
        <v>N/A</v>
      </c>
      <c r="L20" s="186" t="str">
        <f>IF($L$12="Design-Build",SUM(D20-J20),"N/A")</f>
        <v>N/A</v>
      </c>
    </row>
    <row r="21" spans="1:12" s="12" customFormat="1" x14ac:dyDescent="0.2">
      <c r="A21" s="132" t="s">
        <v>145</v>
      </c>
      <c r="B21" s="370" t="s">
        <v>88</v>
      </c>
      <c r="C21" s="371"/>
      <c r="D21" s="185">
        <v>0</v>
      </c>
      <c r="E21" s="152">
        <v>0</v>
      </c>
      <c r="F21" s="186" t="str">
        <f t="shared" ref="F21:F46" si="1">IF($L$12="Design-Build",(SUM(D21*E21)),"N/A")</f>
        <v>N/A</v>
      </c>
      <c r="G21" s="152">
        <v>0</v>
      </c>
      <c r="H21" s="186" t="str">
        <f t="shared" ref="H21:H46" si="2">IF($L$12="Design-Build",SUM(D21*G21),"N/A")</f>
        <v>N/A</v>
      </c>
      <c r="I21" s="18">
        <f t="shared" si="0"/>
        <v>0</v>
      </c>
      <c r="J21" s="186" t="str">
        <f t="shared" ref="J21:J46" si="3">IF($L$12="Design-Build",SUM(D21*I21),"N/A")</f>
        <v>N/A</v>
      </c>
      <c r="K21" s="187" t="str">
        <f t="shared" ref="K21:K46" si="4">IF($L$12="Design-Build",SUM(100%-I21),"N/A")</f>
        <v>N/A</v>
      </c>
      <c r="L21" s="186" t="str">
        <f>IF($L$12="Design-Build",SUM(D21-J21),"N/A")</f>
        <v>N/A</v>
      </c>
    </row>
    <row r="22" spans="1:12" s="12" customFormat="1" x14ac:dyDescent="0.2">
      <c r="A22" s="132" t="s">
        <v>146</v>
      </c>
      <c r="B22" s="370" t="s">
        <v>88</v>
      </c>
      <c r="C22" s="371"/>
      <c r="D22" s="185">
        <v>0</v>
      </c>
      <c r="E22" s="152">
        <v>0</v>
      </c>
      <c r="F22" s="186" t="str">
        <f t="shared" si="1"/>
        <v>N/A</v>
      </c>
      <c r="G22" s="152">
        <v>0</v>
      </c>
      <c r="H22" s="186" t="str">
        <f t="shared" si="2"/>
        <v>N/A</v>
      </c>
      <c r="I22" s="18">
        <f t="shared" si="0"/>
        <v>0</v>
      </c>
      <c r="J22" s="186" t="str">
        <f t="shared" si="3"/>
        <v>N/A</v>
      </c>
      <c r="K22" s="187" t="str">
        <f t="shared" si="4"/>
        <v>N/A</v>
      </c>
      <c r="L22" s="186" t="str">
        <f t="shared" ref="L22:L46" si="5">IF($L$12="Design-Build",SUM(D22-J22),"N/A")</f>
        <v>N/A</v>
      </c>
    </row>
    <row r="23" spans="1:12" s="12" customFormat="1" x14ac:dyDescent="0.2">
      <c r="A23" s="132" t="s">
        <v>147</v>
      </c>
      <c r="B23" s="370" t="s">
        <v>88</v>
      </c>
      <c r="C23" s="371"/>
      <c r="D23" s="185">
        <v>0</v>
      </c>
      <c r="E23" s="152">
        <v>0</v>
      </c>
      <c r="F23" s="186" t="str">
        <f t="shared" si="1"/>
        <v>N/A</v>
      </c>
      <c r="G23" s="152">
        <v>0</v>
      </c>
      <c r="H23" s="186" t="str">
        <f t="shared" si="2"/>
        <v>N/A</v>
      </c>
      <c r="I23" s="18">
        <f t="shared" si="0"/>
        <v>0</v>
      </c>
      <c r="J23" s="186" t="str">
        <f t="shared" si="3"/>
        <v>N/A</v>
      </c>
      <c r="K23" s="187" t="str">
        <f t="shared" si="4"/>
        <v>N/A</v>
      </c>
      <c r="L23" s="186" t="str">
        <f t="shared" si="5"/>
        <v>N/A</v>
      </c>
    </row>
    <row r="24" spans="1:12" s="12" customFormat="1" x14ac:dyDescent="0.2">
      <c r="A24" s="132" t="s">
        <v>151</v>
      </c>
      <c r="B24" s="370" t="s">
        <v>88</v>
      </c>
      <c r="C24" s="371"/>
      <c r="D24" s="185">
        <v>0</v>
      </c>
      <c r="E24" s="152">
        <v>0</v>
      </c>
      <c r="F24" s="186" t="str">
        <f t="shared" si="1"/>
        <v>N/A</v>
      </c>
      <c r="G24" s="152">
        <v>0</v>
      </c>
      <c r="H24" s="186" t="str">
        <f t="shared" si="2"/>
        <v>N/A</v>
      </c>
      <c r="I24" s="18">
        <f t="shared" si="0"/>
        <v>0</v>
      </c>
      <c r="J24" s="186" t="str">
        <f t="shared" si="3"/>
        <v>N/A</v>
      </c>
      <c r="K24" s="187" t="str">
        <f t="shared" si="4"/>
        <v>N/A</v>
      </c>
      <c r="L24" s="186" t="str">
        <f t="shared" ref="L24:L25" si="6">IF($L$12="Design-Build",SUM(D24-J24),"N/A")</f>
        <v>N/A</v>
      </c>
    </row>
    <row r="25" spans="1:12" s="12" customFormat="1" x14ac:dyDescent="0.2">
      <c r="A25" s="132" t="s">
        <v>220</v>
      </c>
      <c r="B25" s="370" t="s">
        <v>88</v>
      </c>
      <c r="C25" s="371"/>
      <c r="D25" s="185">
        <v>0</v>
      </c>
      <c r="E25" s="152">
        <v>0</v>
      </c>
      <c r="F25" s="186" t="str">
        <f t="shared" si="1"/>
        <v>N/A</v>
      </c>
      <c r="G25" s="152">
        <v>0</v>
      </c>
      <c r="H25" s="186" t="str">
        <f t="shared" si="2"/>
        <v>N/A</v>
      </c>
      <c r="I25" s="18">
        <f t="shared" si="0"/>
        <v>0</v>
      </c>
      <c r="J25" s="186" t="str">
        <f t="shared" si="3"/>
        <v>N/A</v>
      </c>
      <c r="K25" s="187" t="str">
        <f t="shared" si="4"/>
        <v>N/A</v>
      </c>
      <c r="L25" s="186" t="str">
        <f t="shared" si="6"/>
        <v>N/A</v>
      </c>
    </row>
    <row r="26" spans="1:12" s="12" customFormat="1" x14ac:dyDescent="0.2">
      <c r="A26" s="132" t="s">
        <v>221</v>
      </c>
      <c r="B26" s="370" t="s">
        <v>88</v>
      </c>
      <c r="C26" s="371"/>
      <c r="D26" s="185">
        <v>0</v>
      </c>
      <c r="E26" s="152">
        <v>0</v>
      </c>
      <c r="F26" s="186" t="str">
        <f t="shared" si="1"/>
        <v>N/A</v>
      </c>
      <c r="G26" s="152">
        <v>0</v>
      </c>
      <c r="H26" s="186" t="str">
        <f t="shared" si="2"/>
        <v>N/A</v>
      </c>
      <c r="I26" s="18">
        <f t="shared" si="0"/>
        <v>0</v>
      </c>
      <c r="J26" s="186" t="str">
        <f t="shared" si="3"/>
        <v>N/A</v>
      </c>
      <c r="K26" s="187" t="str">
        <f t="shared" si="4"/>
        <v>N/A</v>
      </c>
      <c r="L26" s="186" t="str">
        <f t="shared" si="5"/>
        <v>N/A</v>
      </c>
    </row>
    <row r="27" spans="1:12" s="12" customFormat="1" x14ac:dyDescent="0.2">
      <c r="A27" s="132" t="s">
        <v>222</v>
      </c>
      <c r="B27" s="370" t="s">
        <v>88</v>
      </c>
      <c r="C27" s="371"/>
      <c r="D27" s="185">
        <v>0</v>
      </c>
      <c r="E27" s="152">
        <v>0</v>
      </c>
      <c r="F27" s="186" t="str">
        <f t="shared" si="1"/>
        <v>N/A</v>
      </c>
      <c r="G27" s="152">
        <v>0</v>
      </c>
      <c r="H27" s="186" t="str">
        <f t="shared" si="2"/>
        <v>N/A</v>
      </c>
      <c r="I27" s="18">
        <f t="shared" si="0"/>
        <v>0</v>
      </c>
      <c r="J27" s="186" t="str">
        <f t="shared" si="3"/>
        <v>N/A</v>
      </c>
      <c r="K27" s="187" t="str">
        <f t="shared" si="4"/>
        <v>N/A</v>
      </c>
      <c r="L27" s="186" t="str">
        <f t="shared" si="5"/>
        <v>N/A</v>
      </c>
    </row>
    <row r="28" spans="1:12" s="12" customFormat="1" x14ac:dyDescent="0.2">
      <c r="A28" s="133"/>
      <c r="B28" s="393" t="s">
        <v>203</v>
      </c>
      <c r="C28" s="394"/>
      <c r="D28" s="367"/>
      <c r="E28" s="368"/>
      <c r="F28" s="368"/>
      <c r="G28" s="368"/>
      <c r="H28" s="368"/>
      <c r="I28" s="368"/>
      <c r="J28" s="368"/>
      <c r="K28" s="368"/>
      <c r="L28" s="369"/>
    </row>
    <row r="29" spans="1:12" s="12" customFormat="1" x14ac:dyDescent="0.2">
      <c r="A29" s="132" t="s">
        <v>134</v>
      </c>
      <c r="B29" s="419" t="s">
        <v>205</v>
      </c>
      <c r="C29" s="420"/>
      <c r="D29" s="185">
        <v>0</v>
      </c>
      <c r="E29" s="152">
        <v>0</v>
      </c>
      <c r="F29" s="186" t="str">
        <f t="shared" si="1"/>
        <v>N/A</v>
      </c>
      <c r="G29" s="152">
        <v>0</v>
      </c>
      <c r="H29" s="186" t="str">
        <f t="shared" si="2"/>
        <v>N/A</v>
      </c>
      <c r="I29" s="18">
        <f>SUM(E29+G29)</f>
        <v>0</v>
      </c>
      <c r="J29" s="186" t="str">
        <f t="shared" si="3"/>
        <v>N/A</v>
      </c>
      <c r="K29" s="187" t="str">
        <f t="shared" si="4"/>
        <v>N/A</v>
      </c>
      <c r="L29" s="186" t="str">
        <f t="shared" si="5"/>
        <v>N/A</v>
      </c>
    </row>
    <row r="30" spans="1:12" s="12" customFormat="1" x14ac:dyDescent="0.2">
      <c r="A30" s="132" t="s">
        <v>135</v>
      </c>
      <c r="B30" s="415" t="s">
        <v>125</v>
      </c>
      <c r="C30" s="416"/>
      <c r="D30" s="185">
        <v>0</v>
      </c>
      <c r="E30" s="152">
        <v>0</v>
      </c>
      <c r="F30" s="186" t="str">
        <f t="shared" si="1"/>
        <v>N/A</v>
      </c>
      <c r="G30" s="152">
        <v>0</v>
      </c>
      <c r="H30" s="186" t="str">
        <f t="shared" si="2"/>
        <v>N/A</v>
      </c>
      <c r="I30" s="18">
        <f>SUM(E30+G30)</f>
        <v>0</v>
      </c>
      <c r="J30" s="186" t="str">
        <f t="shared" si="3"/>
        <v>N/A</v>
      </c>
      <c r="K30" s="187" t="str">
        <f t="shared" si="4"/>
        <v>N/A</v>
      </c>
      <c r="L30" s="186" t="str">
        <f t="shared" si="5"/>
        <v>N/A</v>
      </c>
    </row>
    <row r="31" spans="1:12" s="12" customFormat="1" x14ac:dyDescent="0.2">
      <c r="A31" s="132" t="s">
        <v>136</v>
      </c>
      <c r="B31" s="415" t="s">
        <v>126</v>
      </c>
      <c r="C31" s="416"/>
      <c r="D31" s="185">
        <v>0</v>
      </c>
      <c r="E31" s="152">
        <v>0</v>
      </c>
      <c r="F31" s="186" t="str">
        <f t="shared" si="1"/>
        <v>N/A</v>
      </c>
      <c r="G31" s="152">
        <v>0</v>
      </c>
      <c r="H31" s="186" t="str">
        <f t="shared" si="2"/>
        <v>N/A</v>
      </c>
      <c r="I31" s="18">
        <f>SUM(E31+G31)</f>
        <v>0</v>
      </c>
      <c r="J31" s="186" t="str">
        <f t="shared" si="3"/>
        <v>N/A</v>
      </c>
      <c r="K31" s="187" t="str">
        <f t="shared" si="4"/>
        <v>N/A</v>
      </c>
      <c r="L31" s="186" t="str">
        <f t="shared" si="5"/>
        <v>N/A</v>
      </c>
    </row>
    <row r="32" spans="1:12" s="12" customFormat="1" x14ac:dyDescent="0.2">
      <c r="A32" s="132" t="s">
        <v>137</v>
      </c>
      <c r="B32" s="415" t="s">
        <v>127</v>
      </c>
      <c r="C32" s="416"/>
      <c r="D32" s="185">
        <v>0</v>
      </c>
      <c r="E32" s="152">
        <v>0</v>
      </c>
      <c r="F32" s="186" t="str">
        <f t="shared" si="1"/>
        <v>N/A</v>
      </c>
      <c r="G32" s="152">
        <v>0</v>
      </c>
      <c r="H32" s="186" t="str">
        <f t="shared" si="2"/>
        <v>N/A</v>
      </c>
      <c r="I32" s="18">
        <f>SUM(E32+G32)</f>
        <v>0</v>
      </c>
      <c r="J32" s="186" t="str">
        <f t="shared" si="3"/>
        <v>N/A</v>
      </c>
      <c r="K32" s="187" t="str">
        <f t="shared" si="4"/>
        <v>N/A</v>
      </c>
      <c r="L32" s="186" t="str">
        <f t="shared" si="5"/>
        <v>N/A</v>
      </c>
    </row>
    <row r="33" spans="1:14" s="12" customFormat="1" x14ac:dyDescent="0.2">
      <c r="A33" s="132" t="s">
        <v>138</v>
      </c>
      <c r="B33" s="417" t="s">
        <v>128</v>
      </c>
      <c r="C33" s="418"/>
      <c r="D33" s="185">
        <v>0</v>
      </c>
      <c r="E33" s="152">
        <v>0</v>
      </c>
      <c r="F33" s="186" t="str">
        <f t="shared" si="1"/>
        <v>N/A</v>
      </c>
      <c r="G33" s="152">
        <v>0</v>
      </c>
      <c r="H33" s="186" t="str">
        <f t="shared" si="2"/>
        <v>N/A</v>
      </c>
      <c r="I33" s="18">
        <f t="shared" ref="I33:I46" si="7">SUM(E33+G33)</f>
        <v>0</v>
      </c>
      <c r="J33" s="186" t="str">
        <f t="shared" si="3"/>
        <v>N/A</v>
      </c>
      <c r="K33" s="187" t="str">
        <f t="shared" si="4"/>
        <v>N/A</v>
      </c>
      <c r="L33" s="186" t="str">
        <f t="shared" si="5"/>
        <v>N/A</v>
      </c>
    </row>
    <row r="34" spans="1:14" s="12" customFormat="1" x14ac:dyDescent="0.2">
      <c r="A34" s="132" t="s">
        <v>139</v>
      </c>
      <c r="B34" s="421" t="s">
        <v>129</v>
      </c>
      <c r="C34" s="422"/>
      <c r="D34" s="185">
        <v>0</v>
      </c>
      <c r="E34" s="152">
        <v>0</v>
      </c>
      <c r="F34" s="186" t="str">
        <f t="shared" si="1"/>
        <v>N/A</v>
      </c>
      <c r="G34" s="152">
        <v>0</v>
      </c>
      <c r="H34" s="186" t="str">
        <f t="shared" si="2"/>
        <v>N/A</v>
      </c>
      <c r="I34" s="18">
        <f t="shared" si="7"/>
        <v>0</v>
      </c>
      <c r="J34" s="186" t="str">
        <f t="shared" si="3"/>
        <v>N/A</v>
      </c>
      <c r="K34" s="187" t="str">
        <f t="shared" si="4"/>
        <v>N/A</v>
      </c>
      <c r="L34" s="186" t="str">
        <f t="shared" si="5"/>
        <v>N/A</v>
      </c>
    </row>
    <row r="35" spans="1:14" s="12" customFormat="1" x14ac:dyDescent="0.2">
      <c r="A35" s="132" t="s">
        <v>140</v>
      </c>
      <c r="B35" s="370" t="s">
        <v>233</v>
      </c>
      <c r="C35" s="371"/>
      <c r="D35" s="185">
        <v>0</v>
      </c>
      <c r="E35" s="152">
        <v>0</v>
      </c>
      <c r="F35" s="186" t="str">
        <f t="shared" si="1"/>
        <v>N/A</v>
      </c>
      <c r="G35" s="152">
        <v>0</v>
      </c>
      <c r="H35" s="186" t="str">
        <f t="shared" si="2"/>
        <v>N/A</v>
      </c>
      <c r="I35" s="18">
        <f t="shared" ref="I35:I38" si="8">SUM(E35+G35)</f>
        <v>0</v>
      </c>
      <c r="J35" s="186" t="str">
        <f t="shared" si="3"/>
        <v>N/A</v>
      </c>
      <c r="K35" s="187" t="str">
        <f t="shared" si="4"/>
        <v>N/A</v>
      </c>
      <c r="L35" s="186" t="str">
        <f t="shared" ref="L35:L38" si="9">IF($L$12="Design-Build",SUM(D35-J35),"N/A")</f>
        <v>N/A</v>
      </c>
    </row>
    <row r="36" spans="1:14" s="12" customFormat="1" x14ac:dyDescent="0.2">
      <c r="A36" s="132" t="s">
        <v>141</v>
      </c>
      <c r="B36" s="370" t="s">
        <v>234</v>
      </c>
      <c r="C36" s="371"/>
      <c r="D36" s="185">
        <v>0</v>
      </c>
      <c r="E36" s="152">
        <v>0</v>
      </c>
      <c r="F36" s="186" t="str">
        <f t="shared" si="1"/>
        <v>N/A</v>
      </c>
      <c r="G36" s="152">
        <v>0</v>
      </c>
      <c r="H36" s="186" t="str">
        <f t="shared" si="2"/>
        <v>N/A</v>
      </c>
      <c r="I36" s="18">
        <f t="shared" si="8"/>
        <v>0</v>
      </c>
      <c r="J36" s="186" t="str">
        <f t="shared" si="3"/>
        <v>N/A</v>
      </c>
      <c r="K36" s="187" t="str">
        <f t="shared" si="4"/>
        <v>N/A</v>
      </c>
      <c r="L36" s="186" t="str">
        <f t="shared" si="9"/>
        <v>N/A</v>
      </c>
    </row>
    <row r="37" spans="1:14" s="12" customFormat="1" x14ac:dyDescent="0.2">
      <c r="A37" s="132" t="s">
        <v>142</v>
      </c>
      <c r="B37" s="370" t="s">
        <v>88</v>
      </c>
      <c r="C37" s="371"/>
      <c r="D37" s="185">
        <v>0</v>
      </c>
      <c r="E37" s="152">
        <v>0</v>
      </c>
      <c r="F37" s="186" t="str">
        <f t="shared" si="1"/>
        <v>N/A</v>
      </c>
      <c r="G37" s="152">
        <v>0</v>
      </c>
      <c r="H37" s="186" t="str">
        <f t="shared" si="2"/>
        <v>N/A</v>
      </c>
      <c r="I37" s="18">
        <f t="shared" si="8"/>
        <v>0</v>
      </c>
      <c r="J37" s="186" t="str">
        <f t="shared" si="3"/>
        <v>N/A</v>
      </c>
      <c r="K37" s="187" t="str">
        <f t="shared" si="4"/>
        <v>N/A</v>
      </c>
      <c r="L37" s="186" t="str">
        <f t="shared" si="9"/>
        <v>N/A</v>
      </c>
    </row>
    <row r="38" spans="1:14" s="12" customFormat="1" x14ac:dyDescent="0.2">
      <c r="A38" s="132" t="s">
        <v>143</v>
      </c>
      <c r="B38" s="370" t="s">
        <v>88</v>
      </c>
      <c r="C38" s="371"/>
      <c r="D38" s="185">
        <v>0</v>
      </c>
      <c r="E38" s="152">
        <v>0</v>
      </c>
      <c r="F38" s="186" t="str">
        <f t="shared" si="1"/>
        <v>N/A</v>
      </c>
      <c r="G38" s="152">
        <v>0</v>
      </c>
      <c r="H38" s="186" t="str">
        <f t="shared" si="2"/>
        <v>N/A</v>
      </c>
      <c r="I38" s="18">
        <f t="shared" si="8"/>
        <v>0</v>
      </c>
      <c r="J38" s="186" t="str">
        <f t="shared" si="3"/>
        <v>N/A</v>
      </c>
      <c r="K38" s="187" t="str">
        <f t="shared" si="4"/>
        <v>N/A</v>
      </c>
      <c r="L38" s="186" t="str">
        <f t="shared" si="9"/>
        <v>N/A</v>
      </c>
    </row>
    <row r="39" spans="1:14" s="12" customFormat="1" x14ac:dyDescent="0.2">
      <c r="A39" s="132" t="s">
        <v>148</v>
      </c>
      <c r="B39" s="370" t="s">
        <v>88</v>
      </c>
      <c r="C39" s="371"/>
      <c r="D39" s="185">
        <v>0</v>
      </c>
      <c r="E39" s="152">
        <v>0</v>
      </c>
      <c r="F39" s="186" t="str">
        <f t="shared" si="1"/>
        <v>N/A</v>
      </c>
      <c r="G39" s="152">
        <v>0</v>
      </c>
      <c r="H39" s="186" t="str">
        <f t="shared" si="2"/>
        <v>N/A</v>
      </c>
      <c r="I39" s="18">
        <f t="shared" si="7"/>
        <v>0</v>
      </c>
      <c r="J39" s="186" t="str">
        <f t="shared" si="3"/>
        <v>N/A</v>
      </c>
      <c r="K39" s="187" t="str">
        <f t="shared" si="4"/>
        <v>N/A</v>
      </c>
      <c r="L39" s="186" t="str">
        <f t="shared" si="5"/>
        <v>N/A</v>
      </c>
    </row>
    <row r="40" spans="1:14" s="12" customFormat="1" x14ac:dyDescent="0.2">
      <c r="A40" s="132" t="s">
        <v>149</v>
      </c>
      <c r="B40" s="370" t="s">
        <v>88</v>
      </c>
      <c r="C40" s="371"/>
      <c r="D40" s="185">
        <v>0</v>
      </c>
      <c r="E40" s="152">
        <v>0</v>
      </c>
      <c r="F40" s="186" t="str">
        <f t="shared" si="1"/>
        <v>N/A</v>
      </c>
      <c r="G40" s="152">
        <v>0</v>
      </c>
      <c r="H40" s="186" t="str">
        <f t="shared" si="2"/>
        <v>N/A</v>
      </c>
      <c r="I40" s="18">
        <f t="shared" si="7"/>
        <v>0</v>
      </c>
      <c r="J40" s="186" t="str">
        <f t="shared" si="3"/>
        <v>N/A</v>
      </c>
      <c r="K40" s="187" t="str">
        <f t="shared" si="4"/>
        <v>N/A</v>
      </c>
      <c r="L40" s="186" t="str">
        <f t="shared" si="5"/>
        <v>N/A</v>
      </c>
    </row>
    <row r="41" spans="1:14" s="12" customFormat="1" x14ac:dyDescent="0.2">
      <c r="A41" s="132" t="s">
        <v>150</v>
      </c>
      <c r="B41" s="370" t="s">
        <v>88</v>
      </c>
      <c r="C41" s="371"/>
      <c r="D41" s="185">
        <v>0</v>
      </c>
      <c r="E41" s="152">
        <v>0</v>
      </c>
      <c r="F41" s="186" t="str">
        <f t="shared" si="1"/>
        <v>N/A</v>
      </c>
      <c r="G41" s="152">
        <v>0</v>
      </c>
      <c r="H41" s="186" t="str">
        <f t="shared" si="2"/>
        <v>N/A</v>
      </c>
      <c r="I41" s="18">
        <f t="shared" si="7"/>
        <v>0</v>
      </c>
      <c r="J41" s="186" t="str">
        <f t="shared" si="3"/>
        <v>N/A</v>
      </c>
      <c r="K41" s="187" t="str">
        <f t="shared" si="4"/>
        <v>N/A</v>
      </c>
      <c r="L41" s="186" t="str">
        <f t="shared" si="5"/>
        <v>N/A</v>
      </c>
    </row>
    <row r="42" spans="1:14" s="12" customFormat="1" x14ac:dyDescent="0.2">
      <c r="A42" s="132" t="s">
        <v>219</v>
      </c>
      <c r="B42" s="370" t="s">
        <v>88</v>
      </c>
      <c r="C42" s="371"/>
      <c r="D42" s="185">
        <v>0</v>
      </c>
      <c r="E42" s="152">
        <v>0</v>
      </c>
      <c r="F42" s="186" t="str">
        <f t="shared" si="1"/>
        <v>N/A</v>
      </c>
      <c r="G42" s="152">
        <v>0</v>
      </c>
      <c r="H42" s="186" t="str">
        <f t="shared" si="2"/>
        <v>N/A</v>
      </c>
      <c r="I42" s="18">
        <f t="shared" si="7"/>
        <v>0</v>
      </c>
      <c r="J42" s="186" t="str">
        <f t="shared" si="3"/>
        <v>N/A</v>
      </c>
      <c r="K42" s="187" t="str">
        <f t="shared" si="4"/>
        <v>N/A</v>
      </c>
      <c r="L42" s="186" t="str">
        <f t="shared" si="5"/>
        <v>N/A</v>
      </c>
    </row>
    <row r="43" spans="1:14" s="12" customFormat="1" x14ac:dyDescent="0.2">
      <c r="A43" s="132" t="s">
        <v>223</v>
      </c>
      <c r="B43" s="370" t="s">
        <v>88</v>
      </c>
      <c r="C43" s="371"/>
      <c r="D43" s="185">
        <v>0</v>
      </c>
      <c r="E43" s="152">
        <v>0</v>
      </c>
      <c r="F43" s="186" t="str">
        <f t="shared" si="1"/>
        <v>N/A</v>
      </c>
      <c r="G43" s="152">
        <v>0</v>
      </c>
      <c r="H43" s="186" t="str">
        <f t="shared" si="2"/>
        <v>N/A</v>
      </c>
      <c r="I43" s="18">
        <f t="shared" si="7"/>
        <v>0</v>
      </c>
      <c r="J43" s="186" t="str">
        <f t="shared" si="3"/>
        <v>N/A</v>
      </c>
      <c r="K43" s="187" t="str">
        <f t="shared" si="4"/>
        <v>N/A</v>
      </c>
      <c r="L43" s="186" t="str">
        <f t="shared" si="5"/>
        <v>N/A</v>
      </c>
    </row>
    <row r="44" spans="1:14" s="12" customFormat="1" x14ac:dyDescent="0.2">
      <c r="A44" s="132" t="s">
        <v>224</v>
      </c>
      <c r="B44" s="370" t="s">
        <v>88</v>
      </c>
      <c r="C44" s="371"/>
      <c r="D44" s="185">
        <v>0</v>
      </c>
      <c r="E44" s="152">
        <v>0</v>
      </c>
      <c r="F44" s="186" t="str">
        <f t="shared" si="1"/>
        <v>N/A</v>
      </c>
      <c r="G44" s="152">
        <v>0</v>
      </c>
      <c r="H44" s="186" t="str">
        <f t="shared" si="2"/>
        <v>N/A</v>
      </c>
      <c r="I44" s="18">
        <f t="shared" ref="I44" si="10">SUM(E44+G44)</f>
        <v>0</v>
      </c>
      <c r="J44" s="186" t="str">
        <f t="shared" si="3"/>
        <v>N/A</v>
      </c>
      <c r="K44" s="187" t="str">
        <f t="shared" si="4"/>
        <v>N/A</v>
      </c>
      <c r="L44" s="186" t="str">
        <f t="shared" ref="L44" si="11">IF($L$12="Design-Build",SUM(D44-J44),"N/A")</f>
        <v>N/A</v>
      </c>
    </row>
    <row r="45" spans="1:14" s="12" customFormat="1" x14ac:dyDescent="0.2">
      <c r="A45" s="132" t="s">
        <v>225</v>
      </c>
      <c r="B45" s="370" t="s">
        <v>88</v>
      </c>
      <c r="C45" s="371"/>
      <c r="D45" s="185">
        <v>0</v>
      </c>
      <c r="E45" s="152">
        <v>0</v>
      </c>
      <c r="F45" s="186" t="str">
        <f t="shared" si="1"/>
        <v>N/A</v>
      </c>
      <c r="G45" s="152">
        <v>0</v>
      </c>
      <c r="H45" s="186" t="str">
        <f t="shared" si="2"/>
        <v>N/A</v>
      </c>
      <c r="I45" s="18">
        <f t="shared" si="7"/>
        <v>0</v>
      </c>
      <c r="J45" s="186" t="str">
        <f t="shared" si="3"/>
        <v>N/A</v>
      </c>
      <c r="K45" s="187" t="str">
        <f t="shared" si="4"/>
        <v>N/A</v>
      </c>
      <c r="L45" s="186" t="str">
        <f t="shared" si="5"/>
        <v>N/A</v>
      </c>
    </row>
    <row r="46" spans="1:14" s="12" customFormat="1" x14ac:dyDescent="0.2">
      <c r="A46" s="132" t="s">
        <v>226</v>
      </c>
      <c r="B46" s="370" t="s">
        <v>88</v>
      </c>
      <c r="C46" s="371"/>
      <c r="D46" s="185">
        <v>0</v>
      </c>
      <c r="E46" s="152">
        <v>0</v>
      </c>
      <c r="F46" s="186" t="str">
        <f t="shared" si="1"/>
        <v>N/A</v>
      </c>
      <c r="G46" s="152">
        <v>0</v>
      </c>
      <c r="H46" s="186" t="str">
        <f t="shared" si="2"/>
        <v>N/A</v>
      </c>
      <c r="I46" s="18">
        <f t="shared" si="7"/>
        <v>0</v>
      </c>
      <c r="J46" s="186" t="str">
        <f t="shared" si="3"/>
        <v>N/A</v>
      </c>
      <c r="K46" s="187" t="str">
        <f t="shared" si="4"/>
        <v>N/A</v>
      </c>
      <c r="L46" s="186" t="str">
        <f t="shared" si="5"/>
        <v>N/A</v>
      </c>
      <c r="M46" s="206"/>
      <c r="N46" s="206"/>
    </row>
    <row r="47" spans="1:14" s="12" customFormat="1" x14ac:dyDescent="0.2">
      <c r="A47" s="103"/>
      <c r="B47" s="393" t="s">
        <v>155</v>
      </c>
      <c r="C47" s="394"/>
      <c r="D47" s="367"/>
      <c r="E47" s="368"/>
      <c r="F47" s="368"/>
      <c r="G47" s="368"/>
      <c r="H47" s="368"/>
      <c r="I47" s="368"/>
      <c r="J47" s="368"/>
      <c r="K47" s="368"/>
      <c r="L47" s="369"/>
      <c r="M47" s="206"/>
      <c r="N47" s="207"/>
    </row>
    <row r="48" spans="1:14" s="19" customFormat="1" x14ac:dyDescent="0.2">
      <c r="A48" s="13" t="s">
        <v>24</v>
      </c>
      <c r="B48" s="370" t="s">
        <v>25</v>
      </c>
      <c r="C48" s="371"/>
      <c r="D48" s="151">
        <v>0</v>
      </c>
      <c r="E48" s="152">
        <v>0</v>
      </c>
      <c r="F48" s="32">
        <f t="shared" ref="F48:F54" si="12">SUM(D48*E48)</f>
        <v>0</v>
      </c>
      <c r="G48" s="152">
        <v>0</v>
      </c>
      <c r="H48" s="32">
        <f t="shared" ref="H48:H54" si="13">SUM(D48*G48)</f>
        <v>0</v>
      </c>
      <c r="I48" s="18">
        <f t="shared" ref="I48:I134" si="14">SUM(E48+G48)</f>
        <v>0</v>
      </c>
      <c r="J48" s="32">
        <f t="shared" ref="J48:J54" si="15">SUM(D48*I48)</f>
        <v>0</v>
      </c>
      <c r="K48" s="18">
        <f t="shared" ref="K48:K134" si="16">SUM(100%-I48)</f>
        <v>1</v>
      </c>
      <c r="L48" s="32">
        <f t="shared" ref="L48:L54" si="17">SUM(D48-J48)</f>
        <v>0</v>
      </c>
      <c r="M48" s="208"/>
      <c r="N48" s="208"/>
    </row>
    <row r="49" spans="1:12" s="19" customFormat="1" x14ac:dyDescent="0.2">
      <c r="A49" s="13" t="s">
        <v>26</v>
      </c>
      <c r="B49" s="382" t="s">
        <v>108</v>
      </c>
      <c r="C49" s="383"/>
      <c r="D49" s="151">
        <v>0</v>
      </c>
      <c r="E49" s="152">
        <v>0</v>
      </c>
      <c r="F49" s="32">
        <f t="shared" si="12"/>
        <v>0</v>
      </c>
      <c r="G49" s="152">
        <v>0</v>
      </c>
      <c r="H49" s="32">
        <f t="shared" si="13"/>
        <v>0</v>
      </c>
      <c r="I49" s="18">
        <f t="shared" si="14"/>
        <v>0</v>
      </c>
      <c r="J49" s="32">
        <f t="shared" si="15"/>
        <v>0</v>
      </c>
      <c r="K49" s="18">
        <f t="shared" si="16"/>
        <v>1</v>
      </c>
      <c r="L49" s="32">
        <f t="shared" si="17"/>
        <v>0</v>
      </c>
    </row>
    <row r="50" spans="1:12" s="19" customFormat="1" x14ac:dyDescent="0.2">
      <c r="A50" s="13" t="s">
        <v>105</v>
      </c>
      <c r="B50" s="382" t="s">
        <v>104</v>
      </c>
      <c r="C50" s="383"/>
      <c r="D50" s="151">
        <v>0</v>
      </c>
      <c r="E50" s="152">
        <v>0</v>
      </c>
      <c r="F50" s="32">
        <f t="shared" si="12"/>
        <v>0</v>
      </c>
      <c r="G50" s="152">
        <v>0</v>
      </c>
      <c r="H50" s="32">
        <f t="shared" si="13"/>
        <v>0</v>
      </c>
      <c r="I50" s="18">
        <f t="shared" si="14"/>
        <v>0</v>
      </c>
      <c r="J50" s="32">
        <f t="shared" si="15"/>
        <v>0</v>
      </c>
      <c r="K50" s="18">
        <f t="shared" si="16"/>
        <v>1</v>
      </c>
      <c r="L50" s="32">
        <f t="shared" si="17"/>
        <v>0</v>
      </c>
    </row>
    <row r="51" spans="1:12" s="19" customFormat="1" x14ac:dyDescent="0.2">
      <c r="A51" s="13" t="s">
        <v>27</v>
      </c>
      <c r="B51" s="382" t="s">
        <v>28</v>
      </c>
      <c r="C51" s="383"/>
      <c r="D51" s="151">
        <v>0</v>
      </c>
      <c r="E51" s="152">
        <v>0</v>
      </c>
      <c r="F51" s="32">
        <f t="shared" si="12"/>
        <v>0</v>
      </c>
      <c r="G51" s="152">
        <v>0</v>
      </c>
      <c r="H51" s="32">
        <f t="shared" si="13"/>
        <v>0</v>
      </c>
      <c r="I51" s="18">
        <f t="shared" si="14"/>
        <v>0</v>
      </c>
      <c r="J51" s="32">
        <f t="shared" si="15"/>
        <v>0</v>
      </c>
      <c r="K51" s="18">
        <f t="shared" si="16"/>
        <v>1</v>
      </c>
      <c r="L51" s="32">
        <f t="shared" si="17"/>
        <v>0</v>
      </c>
    </row>
    <row r="52" spans="1:12" s="19" customFormat="1" x14ac:dyDescent="0.2">
      <c r="A52" s="13" t="s">
        <v>31</v>
      </c>
      <c r="B52" s="382" t="s">
        <v>32</v>
      </c>
      <c r="C52" s="383"/>
      <c r="D52" s="151">
        <v>0</v>
      </c>
      <c r="E52" s="152">
        <v>0</v>
      </c>
      <c r="F52" s="32">
        <f t="shared" si="12"/>
        <v>0</v>
      </c>
      <c r="G52" s="152">
        <v>0</v>
      </c>
      <c r="H52" s="32">
        <f t="shared" si="13"/>
        <v>0</v>
      </c>
      <c r="I52" s="18">
        <f t="shared" si="14"/>
        <v>0</v>
      </c>
      <c r="J52" s="32">
        <f t="shared" si="15"/>
        <v>0</v>
      </c>
      <c r="K52" s="18">
        <f t="shared" si="16"/>
        <v>1</v>
      </c>
      <c r="L52" s="32">
        <f t="shared" si="17"/>
        <v>0</v>
      </c>
    </row>
    <row r="53" spans="1:12" s="19" customFormat="1" x14ac:dyDescent="0.2">
      <c r="A53" s="13" t="s">
        <v>35</v>
      </c>
      <c r="B53" s="382" t="s">
        <v>36</v>
      </c>
      <c r="C53" s="383"/>
      <c r="D53" s="151">
        <v>0</v>
      </c>
      <c r="E53" s="152">
        <v>0</v>
      </c>
      <c r="F53" s="32">
        <f t="shared" si="12"/>
        <v>0</v>
      </c>
      <c r="G53" s="152">
        <v>0</v>
      </c>
      <c r="H53" s="32">
        <f t="shared" si="13"/>
        <v>0</v>
      </c>
      <c r="I53" s="18">
        <f t="shared" si="14"/>
        <v>0</v>
      </c>
      <c r="J53" s="32">
        <f t="shared" si="15"/>
        <v>0</v>
      </c>
      <c r="K53" s="18">
        <f t="shared" si="16"/>
        <v>1</v>
      </c>
      <c r="L53" s="32">
        <f t="shared" si="17"/>
        <v>0</v>
      </c>
    </row>
    <row r="54" spans="1:12" s="19" customFormat="1" x14ac:dyDescent="0.2">
      <c r="A54" s="13" t="s">
        <v>38</v>
      </c>
      <c r="B54" s="382" t="s">
        <v>83</v>
      </c>
      <c r="C54" s="383"/>
      <c r="D54" s="151">
        <v>0</v>
      </c>
      <c r="E54" s="152">
        <v>0</v>
      </c>
      <c r="F54" s="32">
        <f t="shared" si="12"/>
        <v>0</v>
      </c>
      <c r="G54" s="152">
        <v>0</v>
      </c>
      <c r="H54" s="32">
        <f t="shared" si="13"/>
        <v>0</v>
      </c>
      <c r="I54" s="18">
        <f t="shared" si="14"/>
        <v>0</v>
      </c>
      <c r="J54" s="32">
        <f t="shared" si="15"/>
        <v>0</v>
      </c>
      <c r="K54" s="18">
        <f t="shared" si="16"/>
        <v>1</v>
      </c>
      <c r="L54" s="32">
        <f t="shared" si="17"/>
        <v>0</v>
      </c>
    </row>
    <row r="55" spans="1:12" s="135" customFormat="1" x14ac:dyDescent="0.2">
      <c r="A55" s="123"/>
      <c r="B55" s="384"/>
      <c r="C55" s="384"/>
      <c r="D55" s="134"/>
      <c r="E55" s="126"/>
      <c r="F55" s="134"/>
      <c r="G55" s="126"/>
      <c r="H55" s="134"/>
      <c r="I55" s="126"/>
      <c r="J55" s="134"/>
      <c r="K55" s="126"/>
      <c r="L55" s="134"/>
    </row>
    <row r="56" spans="1:12" s="19" customFormat="1" x14ac:dyDescent="0.2">
      <c r="A56" s="16" t="s">
        <v>7</v>
      </c>
      <c r="B56" s="414"/>
      <c r="C56" s="414"/>
      <c r="D56" s="16"/>
      <c r="E56" s="16"/>
      <c r="F56" s="59" t="s">
        <v>228</v>
      </c>
      <c r="G56" s="15"/>
      <c r="H56" s="16"/>
      <c r="I56" s="16"/>
      <c r="J56" s="16"/>
      <c r="K56" s="16"/>
      <c r="L56" s="46" t="str">
        <f>'Summary Payment Certification'!$H$58</f>
        <v>Revised 06/22/2022</v>
      </c>
    </row>
    <row r="57" spans="1:12" s="19" customFormat="1" x14ac:dyDescent="0.2">
      <c r="A57" s="283" t="s">
        <v>0</v>
      </c>
      <c r="B57" s="283"/>
      <c r="C57" s="283"/>
      <c r="D57" s="283"/>
      <c r="E57" s="283"/>
      <c r="F57" s="283"/>
      <c r="G57" s="283"/>
      <c r="H57" s="283"/>
      <c r="I57" s="283"/>
      <c r="J57" s="283"/>
      <c r="K57" s="283"/>
      <c r="L57" s="283"/>
    </row>
    <row r="58" spans="1:12" s="19" customFormat="1" x14ac:dyDescent="0.2">
      <c r="A58" s="285" t="s">
        <v>1</v>
      </c>
      <c r="B58" s="285"/>
      <c r="C58" s="285"/>
      <c r="D58" s="285"/>
      <c r="E58" s="285"/>
      <c r="F58" s="285"/>
      <c r="G58" s="285"/>
      <c r="H58" s="285"/>
      <c r="I58" s="285"/>
      <c r="J58" s="285"/>
      <c r="K58" s="285"/>
      <c r="L58" s="285"/>
    </row>
    <row r="59" spans="1:12" s="19" customFormat="1" x14ac:dyDescent="0.2">
      <c r="A59" s="372" t="s">
        <v>230</v>
      </c>
      <c r="B59" s="372"/>
      <c r="C59" s="372"/>
      <c r="D59" s="372"/>
      <c r="E59" s="372"/>
      <c r="F59" s="372"/>
      <c r="G59" s="372"/>
      <c r="H59" s="372"/>
      <c r="I59" s="372"/>
      <c r="J59" s="372"/>
      <c r="K59" s="372"/>
      <c r="L59" s="372"/>
    </row>
    <row r="60" spans="1:12" s="19" customFormat="1" ht="13.5" thickBot="1" x14ac:dyDescent="0.25">
      <c r="A60" s="373"/>
      <c r="B60" s="373"/>
      <c r="C60" s="373"/>
      <c r="D60" s="373"/>
      <c r="E60" s="373"/>
      <c r="F60" s="373"/>
      <c r="G60" s="373"/>
      <c r="H60" s="373"/>
      <c r="I60" s="373"/>
      <c r="J60" s="373"/>
      <c r="K60" s="373"/>
      <c r="L60" s="373"/>
    </row>
    <row r="61" spans="1:12" s="19" customFormat="1" x14ac:dyDescent="0.2">
      <c r="A61" s="97" t="s">
        <v>13</v>
      </c>
      <c r="B61" s="374" t="str">
        <f>IF($B$10="","",$B$10)</f>
        <v/>
      </c>
      <c r="C61" s="351"/>
      <c r="D61" s="351"/>
      <c r="E61" s="351"/>
      <c r="F61" s="351"/>
      <c r="G61" s="352"/>
      <c r="H61" s="375" t="s">
        <v>14</v>
      </c>
      <c r="I61" s="357"/>
      <c r="J61" s="142" t="str">
        <f>IF($J$10="","",$J$10)</f>
        <v/>
      </c>
      <c r="K61" s="143" t="s">
        <v>214</v>
      </c>
      <c r="L61" s="144" t="str">
        <f>IF($L$10="","",$L$10)</f>
        <v/>
      </c>
    </row>
    <row r="62" spans="1:12" s="19" customFormat="1" x14ac:dyDescent="0.2">
      <c r="A62" s="98" t="s">
        <v>8</v>
      </c>
      <c r="B62" s="374" t="str">
        <f>IF($B$11="","",$B$11)</f>
        <v/>
      </c>
      <c r="C62" s="351"/>
      <c r="D62" s="351"/>
      <c r="E62" s="351"/>
      <c r="F62" s="351"/>
      <c r="G62" s="352"/>
      <c r="H62" s="376" t="s">
        <v>15</v>
      </c>
      <c r="I62" s="377"/>
      <c r="J62" s="258" t="str">
        <f>IF($J$11="","",$J$11)</f>
        <v/>
      </c>
      <c r="K62" s="261" t="s">
        <v>212</v>
      </c>
      <c r="L62" s="148" t="str">
        <f>IF($L$11="","",$L$11)</f>
        <v/>
      </c>
    </row>
    <row r="63" spans="1:12" s="19" customFormat="1" ht="13.5" thickBot="1" x14ac:dyDescent="0.25">
      <c r="A63" s="98" t="s">
        <v>16</v>
      </c>
      <c r="B63" s="350" t="str">
        <f>IF($B$12="","",$B$12)</f>
        <v/>
      </c>
      <c r="C63" s="355"/>
      <c r="D63" s="261" t="s">
        <v>10</v>
      </c>
      <c r="E63" s="350" t="str">
        <f>IF($E$12="","",$E$12)</f>
        <v/>
      </c>
      <c r="F63" s="351"/>
      <c r="G63" s="352"/>
      <c r="H63" s="353" t="s">
        <v>9</v>
      </c>
      <c r="I63" s="354"/>
      <c r="J63" s="145" t="str">
        <f>IF($J$12="","",$J$12)</f>
        <v/>
      </c>
      <c r="K63" s="262" t="s">
        <v>210</v>
      </c>
      <c r="L63" s="147" t="str">
        <f>IF($L$12="","",$L$12)</f>
        <v/>
      </c>
    </row>
    <row r="64" spans="1:12" s="19" customFormat="1" x14ac:dyDescent="0.2">
      <c r="A64" s="98" t="s">
        <v>17</v>
      </c>
      <c r="B64" s="350" t="str">
        <f>IF($B$13="","",$B$13)</f>
        <v/>
      </c>
      <c r="C64" s="355"/>
      <c r="D64" s="261" t="s">
        <v>173</v>
      </c>
      <c r="E64" s="350" t="str">
        <f>IF($E$13="","",$E$13)</f>
        <v/>
      </c>
      <c r="F64" s="351"/>
      <c r="G64" s="355"/>
      <c r="H64" s="356" t="s">
        <v>211</v>
      </c>
      <c r="I64" s="357"/>
      <c r="J64" s="101" t="str">
        <f>IF($J$13="","",$J$13)</f>
        <v/>
      </c>
      <c r="K64" s="102" t="s">
        <v>213</v>
      </c>
      <c r="L64" s="101" t="str">
        <f>IF($L$13="","",$L$13)</f>
        <v/>
      </c>
    </row>
    <row r="65" spans="1:18" s="19" customFormat="1" x14ac:dyDescent="0.2">
      <c r="A65" s="17"/>
      <c r="B65" s="358"/>
      <c r="C65" s="358"/>
      <c r="D65" s="14"/>
      <c r="E65" s="14"/>
      <c r="F65" s="14"/>
      <c r="G65" s="14"/>
      <c r="H65" s="14"/>
      <c r="I65" s="14"/>
      <c r="J65" s="14"/>
      <c r="K65" s="14"/>
      <c r="L65" s="14"/>
    </row>
    <row r="66" spans="1:18" s="19" customFormat="1" ht="13.5" customHeight="1" x14ac:dyDescent="0.2">
      <c r="A66" s="359" t="s">
        <v>73</v>
      </c>
      <c r="B66" s="344" t="s">
        <v>74</v>
      </c>
      <c r="C66" s="345"/>
      <c r="D66" s="364" t="s">
        <v>75</v>
      </c>
      <c r="E66" s="348" t="s">
        <v>76</v>
      </c>
      <c r="F66" s="331"/>
      <c r="G66" s="331"/>
      <c r="H66" s="331"/>
      <c r="I66" s="331"/>
      <c r="J66" s="349"/>
      <c r="K66" s="344" t="s">
        <v>77</v>
      </c>
      <c r="L66" s="345"/>
    </row>
    <row r="67" spans="1:18" s="19" customFormat="1" x14ac:dyDescent="0.2">
      <c r="A67" s="360"/>
      <c r="B67" s="362"/>
      <c r="C67" s="363"/>
      <c r="D67" s="365"/>
      <c r="E67" s="348" t="s">
        <v>78</v>
      </c>
      <c r="F67" s="349"/>
      <c r="G67" s="348" t="s">
        <v>79</v>
      </c>
      <c r="H67" s="349"/>
      <c r="I67" s="348" t="s">
        <v>80</v>
      </c>
      <c r="J67" s="349"/>
      <c r="K67" s="346"/>
      <c r="L67" s="347"/>
    </row>
    <row r="68" spans="1:18" s="19" customFormat="1" x14ac:dyDescent="0.2">
      <c r="A68" s="361"/>
      <c r="B68" s="346"/>
      <c r="C68" s="347"/>
      <c r="D68" s="366"/>
      <c r="E68" s="255" t="s">
        <v>81</v>
      </c>
      <c r="F68" s="255" t="s">
        <v>82</v>
      </c>
      <c r="G68" s="255" t="s">
        <v>81</v>
      </c>
      <c r="H68" s="255" t="s">
        <v>82</v>
      </c>
      <c r="I68" s="255" t="s">
        <v>81</v>
      </c>
      <c r="J68" s="255" t="s">
        <v>82</v>
      </c>
      <c r="K68" s="255" t="s">
        <v>81</v>
      </c>
      <c r="L68" s="255" t="s">
        <v>82</v>
      </c>
    </row>
    <row r="69" spans="1:18" s="19" customFormat="1" x14ac:dyDescent="0.2">
      <c r="A69" s="13" t="s">
        <v>41</v>
      </c>
      <c r="B69" s="382" t="s">
        <v>42</v>
      </c>
      <c r="C69" s="383"/>
      <c r="D69" s="151">
        <v>0</v>
      </c>
      <c r="E69" s="152">
        <v>0</v>
      </c>
      <c r="F69" s="32">
        <f>SUM(D69*E69)</f>
        <v>0</v>
      </c>
      <c r="G69" s="152">
        <v>0</v>
      </c>
      <c r="H69" s="32">
        <f>SUM(D69*G69)</f>
        <v>0</v>
      </c>
      <c r="I69" s="18">
        <f>SUM(E69+G69)</f>
        <v>0</v>
      </c>
      <c r="J69" s="32">
        <f>SUM(D69*I69)</f>
        <v>0</v>
      </c>
      <c r="K69" s="18">
        <f>SUM(100%-I69)</f>
        <v>1</v>
      </c>
      <c r="L69" s="32">
        <f>SUM(D69-J69)</f>
        <v>0</v>
      </c>
    </row>
    <row r="70" spans="1:18" s="19" customFormat="1" x14ac:dyDescent="0.2">
      <c r="A70" s="13" t="s">
        <v>44</v>
      </c>
      <c r="B70" s="382" t="s">
        <v>109</v>
      </c>
      <c r="C70" s="383"/>
      <c r="D70" s="151">
        <v>0</v>
      </c>
      <c r="E70" s="152">
        <v>0</v>
      </c>
      <c r="F70" s="32">
        <f>SUM(D70*E70)</f>
        <v>0</v>
      </c>
      <c r="G70" s="152">
        <v>0</v>
      </c>
      <c r="H70" s="32">
        <f>SUM(D70*G70)</f>
        <v>0</v>
      </c>
      <c r="I70" s="18">
        <f>SUM(E70+G70)</f>
        <v>0</v>
      </c>
      <c r="J70" s="32">
        <f>SUM(D70*I70)</f>
        <v>0</v>
      </c>
      <c r="K70" s="18">
        <f>SUM(100%-I70)</f>
        <v>1</v>
      </c>
      <c r="L70" s="32">
        <f>SUM(D70-J70)</f>
        <v>0</v>
      </c>
    </row>
    <row r="71" spans="1:18" s="19" customFormat="1" x14ac:dyDescent="0.2">
      <c r="A71" s="13" t="s">
        <v>45</v>
      </c>
      <c r="B71" s="382" t="s">
        <v>46</v>
      </c>
      <c r="C71" s="383"/>
      <c r="D71" s="151">
        <v>0</v>
      </c>
      <c r="E71" s="152">
        <v>0</v>
      </c>
      <c r="F71" s="32">
        <f t="shared" ref="F71:F134" si="18">SUM(D71*E71)</f>
        <v>0</v>
      </c>
      <c r="G71" s="152">
        <v>0</v>
      </c>
      <c r="H71" s="32">
        <f t="shared" ref="H71:H134" si="19">SUM(D71*G71)</f>
        <v>0</v>
      </c>
      <c r="I71" s="18">
        <f t="shared" ref="I71" si="20">SUM(E71+G71)</f>
        <v>0</v>
      </c>
      <c r="J71" s="32">
        <f t="shared" ref="J71:J134" si="21">SUM(D71*I71)</f>
        <v>0</v>
      </c>
      <c r="K71" s="18">
        <f t="shared" ref="K71" si="22">SUM(100%-I71)</f>
        <v>1</v>
      </c>
      <c r="L71" s="32">
        <f t="shared" ref="L71:L134" si="23">SUM(D71-J71)</f>
        <v>0</v>
      </c>
    </row>
    <row r="72" spans="1:18" s="19" customFormat="1" x14ac:dyDescent="0.2">
      <c r="A72" s="13" t="s">
        <v>47</v>
      </c>
      <c r="B72" s="382" t="s">
        <v>84</v>
      </c>
      <c r="C72" s="383"/>
      <c r="D72" s="151">
        <v>0</v>
      </c>
      <c r="E72" s="152">
        <v>0</v>
      </c>
      <c r="F72" s="32">
        <f t="shared" si="18"/>
        <v>0</v>
      </c>
      <c r="G72" s="152">
        <v>0</v>
      </c>
      <c r="H72" s="32">
        <f t="shared" si="19"/>
        <v>0</v>
      </c>
      <c r="I72" s="18">
        <f>SUM(E72+G72)</f>
        <v>0</v>
      </c>
      <c r="J72" s="32">
        <f t="shared" si="21"/>
        <v>0</v>
      </c>
      <c r="K72" s="18">
        <f>SUM(100%-I72)</f>
        <v>1</v>
      </c>
      <c r="L72" s="32">
        <f t="shared" si="23"/>
        <v>0</v>
      </c>
    </row>
    <row r="73" spans="1:18" s="19" customFormat="1" x14ac:dyDescent="0.2">
      <c r="A73" s="13" t="s">
        <v>48</v>
      </c>
      <c r="B73" s="382" t="s">
        <v>49</v>
      </c>
      <c r="C73" s="383"/>
      <c r="D73" s="151">
        <v>0</v>
      </c>
      <c r="E73" s="152">
        <v>0</v>
      </c>
      <c r="F73" s="32">
        <f t="shared" si="18"/>
        <v>0</v>
      </c>
      <c r="G73" s="152">
        <v>0</v>
      </c>
      <c r="H73" s="32">
        <f t="shared" si="19"/>
        <v>0</v>
      </c>
      <c r="I73" s="18">
        <f>SUM(E73+G73)</f>
        <v>0</v>
      </c>
      <c r="J73" s="32">
        <f t="shared" si="21"/>
        <v>0</v>
      </c>
      <c r="K73" s="18">
        <f>SUM(100%-I73)</f>
        <v>1</v>
      </c>
      <c r="L73" s="32">
        <f t="shared" si="23"/>
        <v>0</v>
      </c>
    </row>
    <row r="74" spans="1:18" s="19" customFormat="1" x14ac:dyDescent="0.2">
      <c r="A74" s="13" t="s">
        <v>50</v>
      </c>
      <c r="B74" s="382" t="s">
        <v>51</v>
      </c>
      <c r="C74" s="383"/>
      <c r="D74" s="151">
        <v>0</v>
      </c>
      <c r="E74" s="152">
        <v>0</v>
      </c>
      <c r="F74" s="32">
        <f t="shared" si="18"/>
        <v>0</v>
      </c>
      <c r="G74" s="152">
        <v>0</v>
      </c>
      <c r="H74" s="32">
        <f t="shared" si="19"/>
        <v>0</v>
      </c>
      <c r="I74" s="18">
        <f>SUM(E74+G74)</f>
        <v>0</v>
      </c>
      <c r="J74" s="32">
        <f t="shared" si="21"/>
        <v>0</v>
      </c>
      <c r="K74" s="18">
        <f>SUM(100%-I74)</f>
        <v>1</v>
      </c>
      <c r="L74" s="32">
        <f t="shared" si="23"/>
        <v>0</v>
      </c>
    </row>
    <row r="75" spans="1:18" s="19" customFormat="1" x14ac:dyDescent="0.2">
      <c r="A75" s="13" t="s">
        <v>54</v>
      </c>
      <c r="B75" s="382" t="s">
        <v>55</v>
      </c>
      <c r="C75" s="383"/>
      <c r="D75" s="151">
        <v>0</v>
      </c>
      <c r="E75" s="152">
        <v>0</v>
      </c>
      <c r="F75" s="32">
        <f t="shared" si="18"/>
        <v>0</v>
      </c>
      <c r="G75" s="152">
        <v>0</v>
      </c>
      <c r="H75" s="32">
        <f t="shared" si="19"/>
        <v>0</v>
      </c>
      <c r="I75" s="18">
        <f>SUM(E75+G75)</f>
        <v>0</v>
      </c>
      <c r="J75" s="32">
        <f t="shared" si="21"/>
        <v>0</v>
      </c>
      <c r="K75" s="18">
        <f>SUM(100%-I75)</f>
        <v>1</v>
      </c>
      <c r="L75" s="32">
        <f t="shared" si="23"/>
        <v>0</v>
      </c>
      <c r="R75" s="19" t="s">
        <v>99</v>
      </c>
    </row>
    <row r="76" spans="1:18" s="19" customFormat="1" x14ac:dyDescent="0.2">
      <c r="A76" s="13" t="s">
        <v>57</v>
      </c>
      <c r="B76" s="382" t="s">
        <v>110</v>
      </c>
      <c r="C76" s="383"/>
      <c r="D76" s="151">
        <v>0</v>
      </c>
      <c r="E76" s="152">
        <v>0</v>
      </c>
      <c r="F76" s="32">
        <f t="shared" si="18"/>
        <v>0</v>
      </c>
      <c r="G76" s="152">
        <v>0</v>
      </c>
      <c r="H76" s="32">
        <f t="shared" si="19"/>
        <v>0</v>
      </c>
      <c r="I76" s="18">
        <f>SUM(E76+G76)</f>
        <v>0</v>
      </c>
      <c r="J76" s="32">
        <f t="shared" si="21"/>
        <v>0</v>
      </c>
      <c r="K76" s="18">
        <f>SUM(100%-I76)</f>
        <v>1</v>
      </c>
      <c r="L76" s="32">
        <f t="shared" si="23"/>
        <v>0</v>
      </c>
    </row>
    <row r="77" spans="1:18" s="19" customFormat="1" x14ac:dyDescent="0.2">
      <c r="A77" s="58" t="s">
        <v>59</v>
      </c>
      <c r="B77" s="380" t="s">
        <v>111</v>
      </c>
      <c r="C77" s="381"/>
      <c r="D77" s="151">
        <v>0</v>
      </c>
      <c r="E77" s="152">
        <v>0</v>
      </c>
      <c r="F77" s="32">
        <f t="shared" si="18"/>
        <v>0</v>
      </c>
      <c r="G77" s="152">
        <v>0</v>
      </c>
      <c r="H77" s="32">
        <f t="shared" si="19"/>
        <v>0</v>
      </c>
      <c r="I77" s="18">
        <f t="shared" ref="I77:I83" si="24">SUM(E77+G77)</f>
        <v>0</v>
      </c>
      <c r="J77" s="32">
        <f t="shared" si="21"/>
        <v>0</v>
      </c>
      <c r="K77" s="18">
        <f t="shared" ref="K77:K83" si="25">SUM(100%-I77)</f>
        <v>1</v>
      </c>
      <c r="L77" s="32">
        <f t="shared" si="23"/>
        <v>0</v>
      </c>
    </row>
    <row r="78" spans="1:18" s="19" customFormat="1" x14ac:dyDescent="0.2">
      <c r="A78" s="58" t="s">
        <v>61</v>
      </c>
      <c r="B78" s="380" t="s">
        <v>113</v>
      </c>
      <c r="C78" s="381"/>
      <c r="D78" s="151">
        <v>0</v>
      </c>
      <c r="E78" s="152">
        <v>0</v>
      </c>
      <c r="F78" s="32">
        <f t="shared" si="18"/>
        <v>0</v>
      </c>
      <c r="G78" s="152">
        <v>0</v>
      </c>
      <c r="H78" s="32">
        <f t="shared" si="19"/>
        <v>0</v>
      </c>
      <c r="I78" s="18">
        <f t="shared" si="24"/>
        <v>0</v>
      </c>
      <c r="J78" s="32">
        <f t="shared" si="21"/>
        <v>0</v>
      </c>
      <c r="K78" s="18">
        <f t="shared" si="25"/>
        <v>1</v>
      </c>
      <c r="L78" s="32">
        <f t="shared" si="23"/>
        <v>0</v>
      </c>
    </row>
    <row r="79" spans="1:18" s="19" customFormat="1" x14ac:dyDescent="0.2">
      <c r="A79" s="13" t="s">
        <v>67</v>
      </c>
      <c r="B79" s="382" t="s">
        <v>102</v>
      </c>
      <c r="C79" s="383"/>
      <c r="D79" s="151">
        <v>0</v>
      </c>
      <c r="E79" s="152">
        <v>0</v>
      </c>
      <c r="F79" s="32">
        <f t="shared" si="18"/>
        <v>0</v>
      </c>
      <c r="G79" s="152">
        <v>0</v>
      </c>
      <c r="H79" s="32">
        <f t="shared" si="19"/>
        <v>0</v>
      </c>
      <c r="I79" s="18">
        <f t="shared" si="24"/>
        <v>0</v>
      </c>
      <c r="J79" s="32">
        <f t="shared" si="21"/>
        <v>0</v>
      </c>
      <c r="K79" s="18">
        <f t="shared" si="25"/>
        <v>1</v>
      </c>
      <c r="L79" s="32">
        <f t="shared" si="23"/>
        <v>0</v>
      </c>
    </row>
    <row r="80" spans="1:18" s="19" customFormat="1" x14ac:dyDescent="0.2">
      <c r="A80" s="13" t="s">
        <v>68</v>
      </c>
      <c r="B80" s="382" t="s">
        <v>69</v>
      </c>
      <c r="C80" s="383"/>
      <c r="D80" s="151">
        <v>0</v>
      </c>
      <c r="E80" s="152">
        <v>0</v>
      </c>
      <c r="F80" s="32">
        <f t="shared" si="18"/>
        <v>0</v>
      </c>
      <c r="G80" s="152">
        <v>0</v>
      </c>
      <c r="H80" s="32">
        <f t="shared" si="19"/>
        <v>0</v>
      </c>
      <c r="I80" s="18">
        <f t="shared" si="24"/>
        <v>0</v>
      </c>
      <c r="J80" s="32">
        <f t="shared" si="21"/>
        <v>0</v>
      </c>
      <c r="K80" s="18">
        <f t="shared" si="25"/>
        <v>1</v>
      </c>
      <c r="L80" s="32">
        <f t="shared" si="23"/>
        <v>0</v>
      </c>
    </row>
    <row r="81" spans="1:13" s="19" customFormat="1" x14ac:dyDescent="0.2">
      <c r="A81" s="13" t="s">
        <v>70</v>
      </c>
      <c r="B81" s="378" t="s">
        <v>112</v>
      </c>
      <c r="C81" s="379"/>
      <c r="D81" s="151">
        <v>0</v>
      </c>
      <c r="E81" s="152">
        <v>0</v>
      </c>
      <c r="F81" s="32">
        <f t="shared" si="18"/>
        <v>0</v>
      </c>
      <c r="G81" s="152">
        <v>0</v>
      </c>
      <c r="H81" s="32">
        <f t="shared" si="19"/>
        <v>0</v>
      </c>
      <c r="I81" s="18">
        <f t="shared" si="24"/>
        <v>0</v>
      </c>
      <c r="J81" s="32">
        <f t="shared" si="21"/>
        <v>0</v>
      </c>
      <c r="K81" s="18">
        <f t="shared" si="25"/>
        <v>1</v>
      </c>
      <c r="L81" s="32">
        <f t="shared" si="23"/>
        <v>0</v>
      </c>
    </row>
    <row r="82" spans="1:13" x14ac:dyDescent="0.2">
      <c r="A82" s="13" t="s">
        <v>71</v>
      </c>
      <c r="B82" s="378" t="s">
        <v>103</v>
      </c>
      <c r="C82" s="379"/>
      <c r="D82" s="151">
        <v>0</v>
      </c>
      <c r="E82" s="152">
        <v>0</v>
      </c>
      <c r="F82" s="32">
        <f t="shared" si="18"/>
        <v>0</v>
      </c>
      <c r="G82" s="152">
        <v>0</v>
      </c>
      <c r="H82" s="32">
        <f t="shared" si="19"/>
        <v>0</v>
      </c>
      <c r="I82" s="18">
        <f t="shared" si="24"/>
        <v>0</v>
      </c>
      <c r="J82" s="32">
        <f t="shared" si="21"/>
        <v>0</v>
      </c>
      <c r="K82" s="18">
        <f t="shared" si="25"/>
        <v>1</v>
      </c>
      <c r="L82" s="32">
        <f t="shared" si="23"/>
        <v>0</v>
      </c>
    </row>
    <row r="83" spans="1:13" x14ac:dyDescent="0.2">
      <c r="A83" s="13" t="s">
        <v>19</v>
      </c>
      <c r="B83" s="378" t="s">
        <v>20</v>
      </c>
      <c r="C83" s="379"/>
      <c r="D83" s="151">
        <v>0</v>
      </c>
      <c r="E83" s="152">
        <v>0</v>
      </c>
      <c r="F83" s="32">
        <f t="shared" si="18"/>
        <v>0</v>
      </c>
      <c r="G83" s="152">
        <v>0</v>
      </c>
      <c r="H83" s="32">
        <f t="shared" si="19"/>
        <v>0</v>
      </c>
      <c r="I83" s="18">
        <f t="shared" si="24"/>
        <v>0</v>
      </c>
      <c r="J83" s="32">
        <f t="shared" si="21"/>
        <v>0</v>
      </c>
      <c r="K83" s="18">
        <f t="shared" si="25"/>
        <v>1</v>
      </c>
      <c r="L83" s="32">
        <f t="shared" si="23"/>
        <v>0</v>
      </c>
    </row>
    <row r="84" spans="1:13" ht="12.75" customHeight="1" x14ac:dyDescent="0.2">
      <c r="A84" s="13" t="s">
        <v>21</v>
      </c>
      <c r="B84" s="378" t="s">
        <v>114</v>
      </c>
      <c r="C84" s="379"/>
      <c r="D84" s="151">
        <v>0</v>
      </c>
      <c r="E84" s="152">
        <v>0</v>
      </c>
      <c r="F84" s="32">
        <f t="shared" si="18"/>
        <v>0</v>
      </c>
      <c r="G84" s="152">
        <v>0</v>
      </c>
      <c r="H84" s="32">
        <f t="shared" si="19"/>
        <v>0</v>
      </c>
      <c r="I84" s="18">
        <f t="shared" si="14"/>
        <v>0</v>
      </c>
      <c r="J84" s="32">
        <f t="shared" si="21"/>
        <v>0</v>
      </c>
      <c r="K84" s="18">
        <f t="shared" si="16"/>
        <v>1</v>
      </c>
      <c r="L84" s="32">
        <f t="shared" si="23"/>
        <v>0</v>
      </c>
      <c r="M84" s="1"/>
    </row>
    <row r="85" spans="1:13" ht="12.75" customHeight="1" x14ac:dyDescent="0.2">
      <c r="A85" s="13" t="s">
        <v>23</v>
      </c>
      <c r="B85" s="378" t="s">
        <v>115</v>
      </c>
      <c r="C85" s="379"/>
      <c r="D85" s="151">
        <v>0</v>
      </c>
      <c r="E85" s="152">
        <v>0</v>
      </c>
      <c r="F85" s="32">
        <f t="shared" si="18"/>
        <v>0</v>
      </c>
      <c r="G85" s="152">
        <v>0</v>
      </c>
      <c r="H85" s="32">
        <f t="shared" si="19"/>
        <v>0</v>
      </c>
      <c r="I85" s="18">
        <f t="shared" si="14"/>
        <v>0</v>
      </c>
      <c r="J85" s="32">
        <f t="shared" si="21"/>
        <v>0</v>
      </c>
      <c r="K85" s="18">
        <f t="shared" si="16"/>
        <v>1</v>
      </c>
      <c r="L85" s="32">
        <f t="shared" si="23"/>
        <v>0</v>
      </c>
      <c r="M85" s="2"/>
    </row>
    <row r="86" spans="1:13" s="31" customFormat="1" ht="12.75" customHeight="1" x14ac:dyDescent="0.2">
      <c r="A86" s="13" t="s">
        <v>29</v>
      </c>
      <c r="B86" s="378" t="s">
        <v>30</v>
      </c>
      <c r="C86" s="379"/>
      <c r="D86" s="151">
        <v>0</v>
      </c>
      <c r="E86" s="152">
        <v>0</v>
      </c>
      <c r="F86" s="32">
        <f t="shared" si="18"/>
        <v>0</v>
      </c>
      <c r="G86" s="152">
        <v>0</v>
      </c>
      <c r="H86" s="32">
        <f t="shared" si="19"/>
        <v>0</v>
      </c>
      <c r="I86" s="18">
        <f t="shared" si="14"/>
        <v>0</v>
      </c>
      <c r="J86" s="32">
        <f t="shared" si="21"/>
        <v>0</v>
      </c>
      <c r="K86" s="18">
        <f t="shared" si="16"/>
        <v>1</v>
      </c>
      <c r="L86" s="32">
        <f t="shared" si="23"/>
        <v>0</v>
      </c>
      <c r="M86" s="40"/>
    </row>
    <row r="87" spans="1:13" s="31" customFormat="1" ht="12.75" customHeight="1" x14ac:dyDescent="0.2">
      <c r="A87" s="13" t="s">
        <v>33</v>
      </c>
      <c r="B87" s="378" t="s">
        <v>34</v>
      </c>
      <c r="C87" s="379"/>
      <c r="D87" s="151">
        <v>0</v>
      </c>
      <c r="E87" s="152">
        <v>0</v>
      </c>
      <c r="F87" s="32">
        <f t="shared" si="18"/>
        <v>0</v>
      </c>
      <c r="G87" s="152">
        <v>0</v>
      </c>
      <c r="H87" s="32">
        <f t="shared" si="19"/>
        <v>0</v>
      </c>
      <c r="I87" s="18">
        <f t="shared" si="14"/>
        <v>0</v>
      </c>
      <c r="J87" s="32">
        <f t="shared" si="21"/>
        <v>0</v>
      </c>
      <c r="K87" s="18">
        <f t="shared" si="16"/>
        <v>1</v>
      </c>
      <c r="L87" s="32">
        <f t="shared" si="23"/>
        <v>0</v>
      </c>
      <c r="M87" s="10"/>
    </row>
    <row r="88" spans="1:13" s="31" customFormat="1" ht="12.75" customHeight="1" x14ac:dyDescent="0.2">
      <c r="A88" s="13" t="s">
        <v>37</v>
      </c>
      <c r="B88" s="382" t="s">
        <v>85</v>
      </c>
      <c r="C88" s="383"/>
      <c r="D88" s="151">
        <v>0</v>
      </c>
      <c r="E88" s="152">
        <v>0</v>
      </c>
      <c r="F88" s="32">
        <f t="shared" si="18"/>
        <v>0</v>
      </c>
      <c r="G88" s="152">
        <v>0</v>
      </c>
      <c r="H88" s="32">
        <f t="shared" si="19"/>
        <v>0</v>
      </c>
      <c r="I88" s="18">
        <f t="shared" si="14"/>
        <v>0</v>
      </c>
      <c r="J88" s="32">
        <f t="shared" si="21"/>
        <v>0</v>
      </c>
      <c r="K88" s="18">
        <f t="shared" si="16"/>
        <v>1</v>
      </c>
      <c r="L88" s="32">
        <f t="shared" si="23"/>
        <v>0</v>
      </c>
      <c r="M88" s="10"/>
    </row>
    <row r="89" spans="1:13" s="31" customFormat="1" x14ac:dyDescent="0.2">
      <c r="A89" s="13" t="s">
        <v>39</v>
      </c>
      <c r="B89" s="382" t="s">
        <v>40</v>
      </c>
      <c r="C89" s="383"/>
      <c r="D89" s="151">
        <v>0</v>
      </c>
      <c r="E89" s="152">
        <v>0</v>
      </c>
      <c r="F89" s="32">
        <f t="shared" si="18"/>
        <v>0</v>
      </c>
      <c r="G89" s="152">
        <v>0</v>
      </c>
      <c r="H89" s="32">
        <f t="shared" si="19"/>
        <v>0</v>
      </c>
      <c r="I89" s="18">
        <f t="shared" si="14"/>
        <v>0</v>
      </c>
      <c r="J89" s="32">
        <f t="shared" si="21"/>
        <v>0</v>
      </c>
      <c r="K89" s="18">
        <f t="shared" si="16"/>
        <v>1</v>
      </c>
      <c r="L89" s="32">
        <f t="shared" si="23"/>
        <v>0</v>
      </c>
      <c r="M89" s="10"/>
    </row>
    <row r="90" spans="1:13" s="31" customFormat="1" x14ac:dyDescent="0.2">
      <c r="A90" s="13" t="s">
        <v>43</v>
      </c>
      <c r="B90" s="382" t="s">
        <v>116</v>
      </c>
      <c r="C90" s="383"/>
      <c r="D90" s="151">
        <v>0</v>
      </c>
      <c r="E90" s="152">
        <v>0</v>
      </c>
      <c r="F90" s="32">
        <f t="shared" si="18"/>
        <v>0</v>
      </c>
      <c r="G90" s="152">
        <v>0</v>
      </c>
      <c r="H90" s="32">
        <f t="shared" si="19"/>
        <v>0</v>
      </c>
      <c r="I90" s="18">
        <f t="shared" si="14"/>
        <v>0</v>
      </c>
      <c r="J90" s="32">
        <f t="shared" si="21"/>
        <v>0</v>
      </c>
      <c r="K90" s="18">
        <f t="shared" si="16"/>
        <v>1</v>
      </c>
      <c r="L90" s="32">
        <f t="shared" si="23"/>
        <v>0</v>
      </c>
      <c r="M90" s="3"/>
    </row>
    <row r="91" spans="1:13" s="31" customFormat="1" x14ac:dyDescent="0.2">
      <c r="A91" s="13" t="s">
        <v>52</v>
      </c>
      <c r="B91" s="382" t="s">
        <v>53</v>
      </c>
      <c r="C91" s="383"/>
      <c r="D91" s="151">
        <v>0</v>
      </c>
      <c r="E91" s="152">
        <v>0</v>
      </c>
      <c r="F91" s="32">
        <f t="shared" si="18"/>
        <v>0</v>
      </c>
      <c r="G91" s="152">
        <v>0</v>
      </c>
      <c r="H91" s="32">
        <f t="shared" si="19"/>
        <v>0</v>
      </c>
      <c r="I91" s="18">
        <f t="shared" si="14"/>
        <v>0</v>
      </c>
      <c r="J91" s="32">
        <f t="shared" si="21"/>
        <v>0</v>
      </c>
      <c r="K91" s="18">
        <f t="shared" si="16"/>
        <v>1</v>
      </c>
      <c r="L91" s="32">
        <f t="shared" si="23"/>
        <v>0</v>
      </c>
    </row>
    <row r="92" spans="1:13" s="41" customFormat="1" ht="12.75" customHeight="1" x14ac:dyDescent="0.2">
      <c r="A92" s="13" t="s">
        <v>56</v>
      </c>
      <c r="B92" s="382" t="s">
        <v>117</v>
      </c>
      <c r="C92" s="383"/>
      <c r="D92" s="151">
        <v>0</v>
      </c>
      <c r="E92" s="152">
        <v>0</v>
      </c>
      <c r="F92" s="32">
        <f t="shared" si="18"/>
        <v>0</v>
      </c>
      <c r="G92" s="152">
        <v>0</v>
      </c>
      <c r="H92" s="32">
        <f t="shared" si="19"/>
        <v>0</v>
      </c>
      <c r="I92" s="18">
        <f t="shared" si="14"/>
        <v>0</v>
      </c>
      <c r="J92" s="32">
        <f t="shared" si="21"/>
        <v>0</v>
      </c>
      <c r="K92" s="18">
        <f t="shared" si="16"/>
        <v>1</v>
      </c>
      <c r="L92" s="32">
        <f t="shared" si="23"/>
        <v>0</v>
      </c>
    </row>
    <row r="93" spans="1:13" s="41" customFormat="1" ht="12.75" customHeight="1" x14ac:dyDescent="0.2">
      <c r="A93" s="13" t="s">
        <v>58</v>
      </c>
      <c r="B93" s="382" t="s">
        <v>118</v>
      </c>
      <c r="C93" s="383"/>
      <c r="D93" s="151">
        <v>0</v>
      </c>
      <c r="E93" s="152">
        <v>0</v>
      </c>
      <c r="F93" s="32">
        <f t="shared" si="18"/>
        <v>0</v>
      </c>
      <c r="G93" s="152">
        <v>0</v>
      </c>
      <c r="H93" s="32">
        <f t="shared" si="19"/>
        <v>0</v>
      </c>
      <c r="I93" s="18">
        <f t="shared" si="14"/>
        <v>0</v>
      </c>
      <c r="J93" s="32">
        <f t="shared" si="21"/>
        <v>0</v>
      </c>
      <c r="K93" s="18">
        <f t="shared" si="16"/>
        <v>1</v>
      </c>
      <c r="L93" s="32">
        <f t="shared" si="23"/>
        <v>0</v>
      </c>
    </row>
    <row r="94" spans="1:13" s="41" customFormat="1" ht="25.5" customHeight="1" x14ac:dyDescent="0.2">
      <c r="A94" s="13" t="s">
        <v>60</v>
      </c>
      <c r="B94" s="382" t="s">
        <v>119</v>
      </c>
      <c r="C94" s="383"/>
      <c r="D94" s="151">
        <v>0</v>
      </c>
      <c r="E94" s="152">
        <v>0</v>
      </c>
      <c r="F94" s="32">
        <f t="shared" si="18"/>
        <v>0</v>
      </c>
      <c r="G94" s="152">
        <v>0</v>
      </c>
      <c r="H94" s="32">
        <f t="shared" si="19"/>
        <v>0</v>
      </c>
      <c r="I94" s="18">
        <f>SUM(E94+G94)</f>
        <v>0</v>
      </c>
      <c r="J94" s="32">
        <f t="shared" si="21"/>
        <v>0</v>
      </c>
      <c r="K94" s="18">
        <f>SUM(100%-I94)</f>
        <v>1</v>
      </c>
      <c r="L94" s="32">
        <f t="shared" si="23"/>
        <v>0</v>
      </c>
    </row>
    <row r="95" spans="1:13" s="41" customFormat="1" x14ac:dyDescent="0.2">
      <c r="A95" s="13" t="s">
        <v>62</v>
      </c>
      <c r="B95" s="382" t="s">
        <v>120</v>
      </c>
      <c r="C95" s="383"/>
      <c r="D95" s="151">
        <v>0</v>
      </c>
      <c r="E95" s="152">
        <v>0</v>
      </c>
      <c r="F95" s="32">
        <f t="shared" si="18"/>
        <v>0</v>
      </c>
      <c r="G95" s="152">
        <v>0</v>
      </c>
      <c r="H95" s="32">
        <f t="shared" si="19"/>
        <v>0</v>
      </c>
      <c r="I95" s="18">
        <f>SUM(E95+G95)</f>
        <v>0</v>
      </c>
      <c r="J95" s="32">
        <f t="shared" si="21"/>
        <v>0</v>
      </c>
      <c r="K95" s="18">
        <f>SUM(100%-I95)</f>
        <v>1</v>
      </c>
      <c r="L95" s="32">
        <f t="shared" si="23"/>
        <v>0</v>
      </c>
    </row>
    <row r="96" spans="1:13" s="41" customFormat="1" ht="12.75" customHeight="1" x14ac:dyDescent="0.2">
      <c r="A96" s="13" t="s">
        <v>63</v>
      </c>
      <c r="B96" s="382" t="s">
        <v>121</v>
      </c>
      <c r="C96" s="383"/>
      <c r="D96" s="151">
        <v>0</v>
      </c>
      <c r="E96" s="152">
        <v>0</v>
      </c>
      <c r="F96" s="32">
        <f t="shared" si="18"/>
        <v>0</v>
      </c>
      <c r="G96" s="152">
        <v>0</v>
      </c>
      <c r="H96" s="32">
        <f t="shared" si="19"/>
        <v>0</v>
      </c>
      <c r="I96" s="18">
        <f>SUM(E96+G96)</f>
        <v>0</v>
      </c>
      <c r="J96" s="32">
        <f t="shared" si="21"/>
        <v>0</v>
      </c>
      <c r="K96" s="18">
        <f>SUM(100%-I96)</f>
        <v>1</v>
      </c>
      <c r="L96" s="32">
        <f t="shared" si="23"/>
        <v>0</v>
      </c>
    </row>
    <row r="97" spans="1:12" s="31" customFormat="1" x14ac:dyDescent="0.2">
      <c r="A97" s="13" t="s">
        <v>64</v>
      </c>
      <c r="B97" s="382" t="s">
        <v>122</v>
      </c>
      <c r="C97" s="383"/>
      <c r="D97" s="151">
        <v>0</v>
      </c>
      <c r="E97" s="154">
        <v>0</v>
      </c>
      <c r="F97" s="33">
        <f t="shared" si="18"/>
        <v>0</v>
      </c>
      <c r="G97" s="154">
        <v>0</v>
      </c>
      <c r="H97" s="33">
        <f t="shared" si="19"/>
        <v>0</v>
      </c>
      <c r="I97" s="20">
        <f t="shared" si="14"/>
        <v>0</v>
      </c>
      <c r="J97" s="33">
        <f t="shared" si="21"/>
        <v>0</v>
      </c>
      <c r="K97" s="20">
        <f t="shared" si="16"/>
        <v>1</v>
      </c>
      <c r="L97" s="33">
        <f t="shared" si="23"/>
        <v>0</v>
      </c>
    </row>
    <row r="98" spans="1:12" s="31" customFormat="1" x14ac:dyDescent="0.2">
      <c r="A98" s="13" t="s">
        <v>65</v>
      </c>
      <c r="B98" s="382" t="s">
        <v>66</v>
      </c>
      <c r="C98" s="383"/>
      <c r="D98" s="151">
        <v>0</v>
      </c>
      <c r="E98" s="152">
        <v>0</v>
      </c>
      <c r="F98" s="32">
        <f t="shared" si="18"/>
        <v>0</v>
      </c>
      <c r="G98" s="152">
        <v>0</v>
      </c>
      <c r="H98" s="32">
        <f t="shared" si="19"/>
        <v>0</v>
      </c>
      <c r="I98" s="18">
        <f t="shared" si="14"/>
        <v>0</v>
      </c>
      <c r="J98" s="32">
        <f t="shared" si="21"/>
        <v>0</v>
      </c>
      <c r="K98" s="18">
        <f t="shared" si="16"/>
        <v>1</v>
      </c>
      <c r="L98" s="32">
        <f t="shared" si="23"/>
        <v>0</v>
      </c>
    </row>
    <row r="99" spans="1:12" s="31" customFormat="1" x14ac:dyDescent="0.2">
      <c r="A99" s="13" t="s">
        <v>72</v>
      </c>
      <c r="B99" s="378" t="s">
        <v>132</v>
      </c>
      <c r="C99" s="379"/>
      <c r="D99" s="151">
        <v>0</v>
      </c>
      <c r="E99" s="152">
        <v>0</v>
      </c>
      <c r="F99" s="32">
        <f t="shared" si="18"/>
        <v>0</v>
      </c>
      <c r="G99" s="152">
        <v>0</v>
      </c>
      <c r="H99" s="32">
        <f t="shared" si="19"/>
        <v>0</v>
      </c>
      <c r="I99" s="18">
        <f t="shared" si="14"/>
        <v>0</v>
      </c>
      <c r="J99" s="32">
        <f t="shared" si="21"/>
        <v>0</v>
      </c>
      <c r="K99" s="18">
        <f t="shared" si="16"/>
        <v>1</v>
      </c>
      <c r="L99" s="32">
        <f t="shared" si="23"/>
        <v>0</v>
      </c>
    </row>
    <row r="100" spans="1:12" s="31" customFormat="1" x14ac:dyDescent="0.2">
      <c r="A100" s="13" t="s">
        <v>72</v>
      </c>
      <c r="B100" s="378" t="s">
        <v>133</v>
      </c>
      <c r="C100" s="379"/>
      <c r="D100" s="151">
        <v>0</v>
      </c>
      <c r="E100" s="152">
        <v>0</v>
      </c>
      <c r="F100" s="32">
        <f t="shared" si="18"/>
        <v>0</v>
      </c>
      <c r="G100" s="152">
        <v>0</v>
      </c>
      <c r="H100" s="32">
        <f t="shared" si="19"/>
        <v>0</v>
      </c>
      <c r="I100" s="18">
        <f t="shared" si="14"/>
        <v>0</v>
      </c>
      <c r="J100" s="32">
        <f t="shared" si="21"/>
        <v>0</v>
      </c>
      <c r="K100" s="18">
        <f t="shared" si="16"/>
        <v>1</v>
      </c>
      <c r="L100" s="32">
        <f t="shared" si="23"/>
        <v>0</v>
      </c>
    </row>
    <row r="101" spans="1:12" s="31" customFormat="1" x14ac:dyDescent="0.2">
      <c r="A101" s="136" t="s">
        <v>72</v>
      </c>
      <c r="B101" s="370" t="s">
        <v>88</v>
      </c>
      <c r="C101" s="371"/>
      <c r="D101" s="151">
        <v>0</v>
      </c>
      <c r="E101" s="152">
        <v>0</v>
      </c>
      <c r="F101" s="32">
        <f t="shared" si="18"/>
        <v>0</v>
      </c>
      <c r="G101" s="152">
        <v>0</v>
      </c>
      <c r="H101" s="32">
        <f t="shared" si="19"/>
        <v>0</v>
      </c>
      <c r="I101" s="18">
        <f t="shared" si="14"/>
        <v>0</v>
      </c>
      <c r="J101" s="32">
        <f t="shared" si="21"/>
        <v>0</v>
      </c>
      <c r="K101" s="18">
        <f t="shared" si="16"/>
        <v>1</v>
      </c>
      <c r="L101" s="32">
        <f t="shared" si="23"/>
        <v>0</v>
      </c>
    </row>
    <row r="102" spans="1:12" s="31" customFormat="1" x14ac:dyDescent="0.2">
      <c r="A102" s="136" t="s">
        <v>72</v>
      </c>
      <c r="B102" s="370" t="s">
        <v>88</v>
      </c>
      <c r="C102" s="371"/>
      <c r="D102" s="151">
        <v>0</v>
      </c>
      <c r="E102" s="152">
        <v>0</v>
      </c>
      <c r="F102" s="32">
        <f t="shared" si="18"/>
        <v>0</v>
      </c>
      <c r="G102" s="152">
        <v>0</v>
      </c>
      <c r="H102" s="32">
        <f t="shared" si="19"/>
        <v>0</v>
      </c>
      <c r="I102" s="18">
        <f t="shared" ref="I102:I105" si="26">SUM(E102+G102)</f>
        <v>0</v>
      </c>
      <c r="J102" s="32">
        <f t="shared" si="21"/>
        <v>0</v>
      </c>
      <c r="K102" s="18">
        <f t="shared" si="16"/>
        <v>1</v>
      </c>
      <c r="L102" s="32">
        <f t="shared" si="23"/>
        <v>0</v>
      </c>
    </row>
    <row r="103" spans="1:12" s="31" customFormat="1" x14ac:dyDescent="0.2">
      <c r="A103" s="136" t="s">
        <v>72</v>
      </c>
      <c r="B103" s="370" t="s">
        <v>88</v>
      </c>
      <c r="C103" s="371"/>
      <c r="D103" s="151">
        <v>0</v>
      </c>
      <c r="E103" s="152">
        <v>0</v>
      </c>
      <c r="F103" s="32">
        <f t="shared" si="18"/>
        <v>0</v>
      </c>
      <c r="G103" s="152">
        <v>0</v>
      </c>
      <c r="H103" s="32">
        <f t="shared" si="19"/>
        <v>0</v>
      </c>
      <c r="I103" s="18">
        <f t="shared" si="26"/>
        <v>0</v>
      </c>
      <c r="J103" s="32">
        <f t="shared" si="21"/>
        <v>0</v>
      </c>
      <c r="K103" s="18">
        <f t="shared" si="16"/>
        <v>1</v>
      </c>
      <c r="L103" s="32">
        <f t="shared" si="23"/>
        <v>0</v>
      </c>
    </row>
    <row r="104" spans="1:12" s="176" customFormat="1" x14ac:dyDescent="0.2">
      <c r="A104" s="136" t="s">
        <v>72</v>
      </c>
      <c r="B104" s="370" t="s">
        <v>88</v>
      </c>
      <c r="C104" s="371"/>
      <c r="D104" s="151">
        <v>0</v>
      </c>
      <c r="E104" s="152">
        <v>0</v>
      </c>
      <c r="F104" s="76">
        <f t="shared" si="18"/>
        <v>0</v>
      </c>
      <c r="G104" s="152">
        <v>0</v>
      </c>
      <c r="H104" s="76">
        <f t="shared" si="19"/>
        <v>0</v>
      </c>
      <c r="I104" s="171">
        <f t="shared" si="26"/>
        <v>0</v>
      </c>
      <c r="J104" s="76">
        <f t="shared" si="21"/>
        <v>0</v>
      </c>
      <c r="K104" s="171">
        <f t="shared" si="16"/>
        <v>1</v>
      </c>
      <c r="L104" s="76">
        <f t="shared" si="23"/>
        <v>0</v>
      </c>
    </row>
    <row r="105" spans="1:12" s="176" customFormat="1" x14ac:dyDescent="0.2">
      <c r="A105" s="136" t="s">
        <v>72</v>
      </c>
      <c r="B105" s="370" t="s">
        <v>88</v>
      </c>
      <c r="C105" s="371"/>
      <c r="D105" s="151">
        <v>0</v>
      </c>
      <c r="E105" s="152">
        <v>0</v>
      </c>
      <c r="F105" s="76">
        <f t="shared" si="18"/>
        <v>0</v>
      </c>
      <c r="G105" s="152">
        <v>0</v>
      </c>
      <c r="H105" s="76">
        <f t="shared" si="19"/>
        <v>0</v>
      </c>
      <c r="I105" s="171">
        <f t="shared" si="26"/>
        <v>0</v>
      </c>
      <c r="J105" s="76">
        <f t="shared" si="21"/>
        <v>0</v>
      </c>
      <c r="K105" s="171">
        <f t="shared" si="16"/>
        <v>1</v>
      </c>
      <c r="L105" s="76">
        <f t="shared" si="23"/>
        <v>0</v>
      </c>
    </row>
    <row r="106" spans="1:12" s="31" customFormat="1" x14ac:dyDescent="0.2">
      <c r="A106" s="136" t="s">
        <v>72</v>
      </c>
      <c r="B106" s="370" t="s">
        <v>88</v>
      </c>
      <c r="C106" s="371"/>
      <c r="D106" s="151">
        <v>0</v>
      </c>
      <c r="E106" s="152">
        <v>0</v>
      </c>
      <c r="F106" s="32">
        <f t="shared" si="18"/>
        <v>0</v>
      </c>
      <c r="G106" s="152">
        <v>0</v>
      </c>
      <c r="H106" s="32">
        <f t="shared" si="19"/>
        <v>0</v>
      </c>
      <c r="I106" s="18">
        <f t="shared" si="14"/>
        <v>0</v>
      </c>
      <c r="J106" s="32">
        <f t="shared" si="21"/>
        <v>0</v>
      </c>
      <c r="K106" s="18">
        <f t="shared" si="16"/>
        <v>1</v>
      </c>
      <c r="L106" s="32">
        <f t="shared" si="23"/>
        <v>0</v>
      </c>
    </row>
    <row r="107" spans="1:12" s="176" customFormat="1" x14ac:dyDescent="0.2">
      <c r="A107" s="136" t="s">
        <v>72</v>
      </c>
      <c r="B107" s="370" t="s">
        <v>88</v>
      </c>
      <c r="C107" s="371"/>
      <c r="D107" s="151">
        <v>0</v>
      </c>
      <c r="E107" s="152">
        <v>0</v>
      </c>
      <c r="F107" s="76">
        <f t="shared" si="18"/>
        <v>0</v>
      </c>
      <c r="G107" s="152">
        <v>0</v>
      </c>
      <c r="H107" s="76">
        <f t="shared" si="19"/>
        <v>0</v>
      </c>
      <c r="I107" s="171">
        <f t="shared" ref="I107:I109" si="27">SUM(E107+G107)</f>
        <v>0</v>
      </c>
      <c r="J107" s="76">
        <f t="shared" si="21"/>
        <v>0</v>
      </c>
      <c r="K107" s="171">
        <f t="shared" si="16"/>
        <v>1</v>
      </c>
      <c r="L107" s="76">
        <f t="shared" si="23"/>
        <v>0</v>
      </c>
    </row>
    <row r="108" spans="1:12" s="176" customFormat="1" x14ac:dyDescent="0.2">
      <c r="A108" s="136" t="s">
        <v>72</v>
      </c>
      <c r="B108" s="370" t="s">
        <v>88</v>
      </c>
      <c r="C108" s="371"/>
      <c r="D108" s="151">
        <v>0</v>
      </c>
      <c r="E108" s="152">
        <v>0</v>
      </c>
      <c r="F108" s="76">
        <f t="shared" si="18"/>
        <v>0</v>
      </c>
      <c r="G108" s="152">
        <v>0</v>
      </c>
      <c r="H108" s="76">
        <f t="shared" si="19"/>
        <v>0</v>
      </c>
      <c r="I108" s="171">
        <f t="shared" si="27"/>
        <v>0</v>
      </c>
      <c r="J108" s="76">
        <f t="shared" si="21"/>
        <v>0</v>
      </c>
      <c r="K108" s="171">
        <f t="shared" si="16"/>
        <v>1</v>
      </c>
      <c r="L108" s="76">
        <f t="shared" si="23"/>
        <v>0</v>
      </c>
    </row>
    <row r="109" spans="1:12" s="176" customFormat="1" x14ac:dyDescent="0.2">
      <c r="A109" s="136" t="s">
        <v>72</v>
      </c>
      <c r="B109" s="370" t="s">
        <v>88</v>
      </c>
      <c r="C109" s="371"/>
      <c r="D109" s="151">
        <v>0</v>
      </c>
      <c r="E109" s="152">
        <v>0</v>
      </c>
      <c r="F109" s="76">
        <f t="shared" si="18"/>
        <v>0</v>
      </c>
      <c r="G109" s="152">
        <v>0</v>
      </c>
      <c r="H109" s="76">
        <f t="shared" si="19"/>
        <v>0</v>
      </c>
      <c r="I109" s="171">
        <f t="shared" si="27"/>
        <v>0</v>
      </c>
      <c r="J109" s="76">
        <f t="shared" si="21"/>
        <v>0</v>
      </c>
      <c r="K109" s="171">
        <f t="shared" si="16"/>
        <v>1</v>
      </c>
      <c r="L109" s="76">
        <f t="shared" si="23"/>
        <v>0</v>
      </c>
    </row>
    <row r="110" spans="1:12" s="135" customFormat="1" x14ac:dyDescent="0.2">
      <c r="A110" s="123"/>
      <c r="B110" s="384"/>
      <c r="C110" s="384"/>
      <c r="D110" s="134"/>
      <c r="E110" s="126"/>
      <c r="F110" s="134"/>
      <c r="G110" s="126"/>
      <c r="H110" s="134"/>
      <c r="I110" s="126"/>
      <c r="J110" s="134"/>
      <c r="K110" s="126"/>
      <c r="L110" s="134"/>
    </row>
    <row r="111" spans="1:12" s="19" customFormat="1" x14ac:dyDescent="0.2">
      <c r="A111" s="16" t="s">
        <v>7</v>
      </c>
      <c r="B111" s="414"/>
      <c r="C111" s="414"/>
      <c r="D111" s="16"/>
      <c r="E111" s="16"/>
      <c r="F111" s="59" t="s">
        <v>227</v>
      </c>
      <c r="G111" s="15"/>
      <c r="H111" s="16"/>
      <c r="I111" s="16"/>
      <c r="J111" s="16"/>
      <c r="K111" s="16"/>
      <c r="L111" s="46" t="str">
        <f>'Summary Payment Certification'!$H$58</f>
        <v>Revised 06/22/2022</v>
      </c>
    </row>
    <row r="112" spans="1:12" s="19" customFormat="1" x14ac:dyDescent="0.2">
      <c r="A112" s="283" t="s">
        <v>0</v>
      </c>
      <c r="B112" s="283"/>
      <c r="C112" s="283"/>
      <c r="D112" s="283"/>
      <c r="E112" s="283"/>
      <c r="F112" s="283"/>
      <c r="G112" s="283"/>
      <c r="H112" s="283"/>
      <c r="I112" s="283"/>
      <c r="J112" s="283"/>
      <c r="K112" s="283"/>
      <c r="L112" s="283"/>
    </row>
    <row r="113" spans="1:14" s="19" customFormat="1" x14ac:dyDescent="0.2">
      <c r="A113" s="285" t="s">
        <v>1</v>
      </c>
      <c r="B113" s="285"/>
      <c r="C113" s="285"/>
      <c r="D113" s="285"/>
      <c r="E113" s="285"/>
      <c r="F113" s="285"/>
      <c r="G113" s="285"/>
      <c r="H113" s="285"/>
      <c r="I113" s="285"/>
      <c r="J113" s="285"/>
      <c r="K113" s="285"/>
      <c r="L113" s="285"/>
    </row>
    <row r="114" spans="1:14" s="19" customFormat="1" x14ac:dyDescent="0.2">
      <c r="A114" s="372" t="s">
        <v>232</v>
      </c>
      <c r="B114" s="372"/>
      <c r="C114" s="372"/>
      <c r="D114" s="372"/>
      <c r="E114" s="372"/>
      <c r="F114" s="372"/>
      <c r="G114" s="372"/>
      <c r="H114" s="372"/>
      <c r="I114" s="372"/>
      <c r="J114" s="372"/>
      <c r="K114" s="372"/>
      <c r="L114" s="372"/>
    </row>
    <row r="115" spans="1:14" s="19" customFormat="1" ht="13.5" thickBot="1" x14ac:dyDescent="0.25">
      <c r="A115" s="373"/>
      <c r="B115" s="373"/>
      <c r="C115" s="373"/>
      <c r="D115" s="373"/>
      <c r="E115" s="373"/>
      <c r="F115" s="373"/>
      <c r="G115" s="373"/>
      <c r="H115" s="373"/>
      <c r="I115" s="373"/>
      <c r="J115" s="373"/>
      <c r="K115" s="373"/>
      <c r="L115" s="373"/>
    </row>
    <row r="116" spans="1:14" s="19" customFormat="1" x14ac:dyDescent="0.2">
      <c r="A116" s="97" t="s">
        <v>13</v>
      </c>
      <c r="B116" s="374" t="str">
        <f>IF($B$10="","",$B$10)</f>
        <v/>
      </c>
      <c r="C116" s="351"/>
      <c r="D116" s="351"/>
      <c r="E116" s="351"/>
      <c r="F116" s="351"/>
      <c r="G116" s="352"/>
      <c r="H116" s="375" t="s">
        <v>14</v>
      </c>
      <c r="I116" s="357"/>
      <c r="J116" s="142" t="str">
        <f>IF($J$10="","",$J$10)</f>
        <v/>
      </c>
      <c r="K116" s="143" t="s">
        <v>214</v>
      </c>
      <c r="L116" s="144" t="str">
        <f>IF($L$10="","",$L$10)</f>
        <v/>
      </c>
    </row>
    <row r="117" spans="1:14" s="19" customFormat="1" x14ac:dyDescent="0.2">
      <c r="A117" s="98" t="s">
        <v>8</v>
      </c>
      <c r="B117" s="374" t="str">
        <f>IF($B$11="","",$B$11)</f>
        <v/>
      </c>
      <c r="C117" s="351"/>
      <c r="D117" s="351"/>
      <c r="E117" s="351"/>
      <c r="F117" s="351"/>
      <c r="G117" s="352"/>
      <c r="H117" s="376" t="s">
        <v>15</v>
      </c>
      <c r="I117" s="377"/>
      <c r="J117" s="258" t="str">
        <f>IF($J$11="","",$J$11)</f>
        <v/>
      </c>
      <c r="K117" s="261" t="s">
        <v>212</v>
      </c>
      <c r="L117" s="148" t="str">
        <f>IF($L$11="","",$L$11)</f>
        <v/>
      </c>
    </row>
    <row r="118" spans="1:14" s="19" customFormat="1" ht="13.5" thickBot="1" x14ac:dyDescent="0.25">
      <c r="A118" s="98" t="s">
        <v>16</v>
      </c>
      <c r="B118" s="350" t="str">
        <f>IF($B$12="","",$B$12)</f>
        <v/>
      </c>
      <c r="C118" s="355"/>
      <c r="D118" s="261" t="s">
        <v>10</v>
      </c>
      <c r="E118" s="350" t="str">
        <f>IF($E$12="","",$E$12)</f>
        <v/>
      </c>
      <c r="F118" s="351"/>
      <c r="G118" s="352"/>
      <c r="H118" s="353" t="s">
        <v>9</v>
      </c>
      <c r="I118" s="354"/>
      <c r="J118" s="145" t="str">
        <f>IF($J$12="","",$J$12)</f>
        <v/>
      </c>
      <c r="K118" s="262" t="s">
        <v>210</v>
      </c>
      <c r="L118" s="147" t="str">
        <f>IF($L$12="","",$L$12)</f>
        <v/>
      </c>
    </row>
    <row r="119" spans="1:14" s="19" customFormat="1" x14ac:dyDescent="0.2">
      <c r="A119" s="98" t="s">
        <v>17</v>
      </c>
      <c r="B119" s="350" t="str">
        <f>IF($B$13="","",$B$13)</f>
        <v/>
      </c>
      <c r="C119" s="355"/>
      <c r="D119" s="261" t="s">
        <v>173</v>
      </c>
      <c r="E119" s="350" t="str">
        <f>IF($E$13="","",$E$13)</f>
        <v/>
      </c>
      <c r="F119" s="351"/>
      <c r="G119" s="355"/>
      <c r="H119" s="356" t="s">
        <v>211</v>
      </c>
      <c r="I119" s="357"/>
      <c r="J119" s="101" t="str">
        <f>IF($J$13="","",$J$13)</f>
        <v/>
      </c>
      <c r="K119" s="102" t="s">
        <v>213</v>
      </c>
      <c r="L119" s="101" t="str">
        <f>IF($L$13="","",$L$13)</f>
        <v/>
      </c>
    </row>
    <row r="120" spans="1:14" s="19" customFormat="1" x14ac:dyDescent="0.2">
      <c r="A120" s="17"/>
      <c r="B120" s="358"/>
      <c r="C120" s="358"/>
      <c r="D120" s="14"/>
      <c r="E120" s="14"/>
      <c r="F120" s="14"/>
      <c r="G120" s="14"/>
      <c r="H120" s="14"/>
      <c r="I120" s="14"/>
      <c r="J120" s="14"/>
      <c r="K120" s="14"/>
      <c r="L120" s="14"/>
    </row>
    <row r="121" spans="1:14" s="19" customFormat="1" ht="13.5" customHeight="1" x14ac:dyDescent="0.2">
      <c r="A121" s="359" t="s">
        <v>73</v>
      </c>
      <c r="B121" s="344" t="s">
        <v>74</v>
      </c>
      <c r="C121" s="345"/>
      <c r="D121" s="364" t="s">
        <v>75</v>
      </c>
      <c r="E121" s="348" t="s">
        <v>76</v>
      </c>
      <c r="F121" s="331"/>
      <c r="G121" s="331"/>
      <c r="H121" s="331"/>
      <c r="I121" s="331"/>
      <c r="J121" s="349"/>
      <c r="K121" s="344" t="s">
        <v>77</v>
      </c>
      <c r="L121" s="345"/>
    </row>
    <row r="122" spans="1:14" s="19" customFormat="1" x14ac:dyDescent="0.2">
      <c r="A122" s="360"/>
      <c r="B122" s="362"/>
      <c r="C122" s="363"/>
      <c r="D122" s="365"/>
      <c r="E122" s="348" t="s">
        <v>78</v>
      </c>
      <c r="F122" s="349"/>
      <c r="G122" s="348" t="s">
        <v>79</v>
      </c>
      <c r="H122" s="349"/>
      <c r="I122" s="348" t="s">
        <v>80</v>
      </c>
      <c r="J122" s="349"/>
      <c r="K122" s="346"/>
      <c r="L122" s="347"/>
    </row>
    <row r="123" spans="1:14" s="19" customFormat="1" x14ac:dyDescent="0.2">
      <c r="A123" s="361"/>
      <c r="B123" s="346"/>
      <c r="C123" s="347"/>
      <c r="D123" s="366"/>
      <c r="E123" s="255" t="s">
        <v>81</v>
      </c>
      <c r="F123" s="255" t="s">
        <v>82</v>
      </c>
      <c r="G123" s="255" t="s">
        <v>81</v>
      </c>
      <c r="H123" s="255" t="s">
        <v>82</v>
      </c>
      <c r="I123" s="255" t="s">
        <v>81</v>
      </c>
      <c r="J123" s="255" t="s">
        <v>82</v>
      </c>
      <c r="K123" s="255" t="s">
        <v>81</v>
      </c>
      <c r="L123" s="255" t="s">
        <v>82</v>
      </c>
    </row>
    <row r="124" spans="1:14" s="12" customFormat="1" ht="30" customHeight="1" x14ac:dyDescent="0.2">
      <c r="A124" s="103"/>
      <c r="B124" s="393" t="s">
        <v>235</v>
      </c>
      <c r="C124" s="394"/>
      <c r="D124" s="367"/>
      <c r="E124" s="368"/>
      <c r="F124" s="368"/>
      <c r="G124" s="368"/>
      <c r="H124" s="368"/>
      <c r="I124" s="368"/>
      <c r="J124" s="368"/>
      <c r="K124" s="368"/>
      <c r="L124" s="369"/>
      <c r="M124" s="206"/>
      <c r="N124" s="207"/>
    </row>
    <row r="125" spans="1:14" s="176" customFormat="1" x14ac:dyDescent="0.2">
      <c r="A125" s="204" t="s">
        <v>18</v>
      </c>
      <c r="B125" s="391" t="s">
        <v>106</v>
      </c>
      <c r="C125" s="423"/>
      <c r="D125" s="209">
        <v>0</v>
      </c>
      <c r="E125" s="210">
        <v>0</v>
      </c>
      <c r="F125" s="211">
        <f t="shared" si="18"/>
        <v>0</v>
      </c>
      <c r="G125" s="210">
        <v>0</v>
      </c>
      <c r="H125" s="211">
        <f t="shared" si="19"/>
        <v>0</v>
      </c>
      <c r="I125" s="212">
        <f t="shared" si="14"/>
        <v>0</v>
      </c>
      <c r="J125" s="211">
        <f t="shared" si="21"/>
        <v>0</v>
      </c>
      <c r="K125" s="212">
        <f t="shared" si="16"/>
        <v>1</v>
      </c>
      <c r="L125" s="211">
        <f t="shared" si="23"/>
        <v>0</v>
      </c>
    </row>
    <row r="126" spans="1:14" s="176" customFormat="1" x14ac:dyDescent="0.2">
      <c r="A126" s="204" t="s">
        <v>18</v>
      </c>
      <c r="B126" s="391" t="s">
        <v>22</v>
      </c>
      <c r="C126" s="392"/>
      <c r="D126" s="209">
        <v>0</v>
      </c>
      <c r="E126" s="210">
        <v>0</v>
      </c>
      <c r="F126" s="211">
        <f t="shared" si="18"/>
        <v>0</v>
      </c>
      <c r="G126" s="210">
        <v>0</v>
      </c>
      <c r="H126" s="211">
        <f t="shared" si="19"/>
        <v>0</v>
      </c>
      <c r="I126" s="212">
        <f t="shared" si="14"/>
        <v>0</v>
      </c>
      <c r="J126" s="211">
        <f t="shared" si="21"/>
        <v>0</v>
      </c>
      <c r="K126" s="212">
        <f t="shared" si="16"/>
        <v>1</v>
      </c>
      <c r="L126" s="211">
        <f t="shared" si="23"/>
        <v>0</v>
      </c>
    </row>
    <row r="127" spans="1:14" s="176" customFormat="1" x14ac:dyDescent="0.2">
      <c r="A127" s="205"/>
      <c r="B127" s="388" t="s">
        <v>88</v>
      </c>
      <c r="C127" s="395"/>
      <c r="D127" s="209">
        <v>0</v>
      </c>
      <c r="E127" s="210">
        <v>0</v>
      </c>
      <c r="F127" s="211">
        <f>SUM(D127*E127)</f>
        <v>0</v>
      </c>
      <c r="G127" s="210">
        <v>0</v>
      </c>
      <c r="H127" s="211">
        <f>SUM(D127*G127)</f>
        <v>0</v>
      </c>
      <c r="I127" s="212">
        <f>SUM(E127+G127)</f>
        <v>0</v>
      </c>
      <c r="J127" s="211">
        <f>SUM(D127*I127)</f>
        <v>0</v>
      </c>
      <c r="K127" s="212">
        <f>SUM(100%-I127)</f>
        <v>1</v>
      </c>
      <c r="L127" s="211">
        <f>SUM(D127-J127)</f>
        <v>0</v>
      </c>
    </row>
    <row r="128" spans="1:14" s="176" customFormat="1" x14ac:dyDescent="0.2">
      <c r="A128" s="205"/>
      <c r="B128" s="388" t="s">
        <v>88</v>
      </c>
      <c r="C128" s="395"/>
      <c r="D128" s="209">
        <v>0</v>
      </c>
      <c r="E128" s="210">
        <v>0</v>
      </c>
      <c r="F128" s="211">
        <f>SUM(D128*E128)</f>
        <v>0</v>
      </c>
      <c r="G128" s="210">
        <v>0</v>
      </c>
      <c r="H128" s="211">
        <f>SUM(D128*G128)</f>
        <v>0</v>
      </c>
      <c r="I128" s="212">
        <f>SUM(E128+G128)</f>
        <v>0</v>
      </c>
      <c r="J128" s="211">
        <f>SUM(D128*I128)</f>
        <v>0</v>
      </c>
      <c r="K128" s="212">
        <f>SUM(100%-I128)</f>
        <v>1</v>
      </c>
      <c r="L128" s="211">
        <f>SUM(D128-J128)</f>
        <v>0</v>
      </c>
    </row>
    <row r="129" spans="1:12" s="176" customFormat="1" x14ac:dyDescent="0.2">
      <c r="A129" s="205"/>
      <c r="B129" s="388" t="s">
        <v>88</v>
      </c>
      <c r="C129" s="395"/>
      <c r="D129" s="209">
        <v>0</v>
      </c>
      <c r="E129" s="210">
        <v>0</v>
      </c>
      <c r="F129" s="211">
        <f>SUM(D129*E129)</f>
        <v>0</v>
      </c>
      <c r="G129" s="210">
        <v>0</v>
      </c>
      <c r="H129" s="211">
        <f>SUM(D129*G129)</f>
        <v>0</v>
      </c>
      <c r="I129" s="212">
        <f>SUM(E129+G129)</f>
        <v>0</v>
      </c>
      <c r="J129" s="211">
        <f>SUM(D129*I129)</f>
        <v>0</v>
      </c>
      <c r="K129" s="212">
        <f>SUM(100%-I129)</f>
        <v>1</v>
      </c>
      <c r="L129" s="211">
        <f>SUM(D129-J129)</f>
        <v>0</v>
      </c>
    </row>
    <row r="130" spans="1:12" s="176" customFormat="1" x14ac:dyDescent="0.2">
      <c r="A130" s="205"/>
      <c r="B130" s="388" t="s">
        <v>88</v>
      </c>
      <c r="C130" s="389"/>
      <c r="D130" s="209">
        <v>0</v>
      </c>
      <c r="E130" s="210">
        <v>0</v>
      </c>
      <c r="F130" s="211">
        <f t="shared" ref="F130:F131" si="28">SUM(D130*E130)</f>
        <v>0</v>
      </c>
      <c r="G130" s="210">
        <v>0</v>
      </c>
      <c r="H130" s="211">
        <f t="shared" ref="H130:H131" si="29">SUM(D130*G130)</f>
        <v>0</v>
      </c>
      <c r="I130" s="212">
        <f t="shared" ref="I130:I131" si="30">SUM(E130+G130)</f>
        <v>0</v>
      </c>
      <c r="J130" s="211">
        <f t="shared" ref="J130:J131" si="31">SUM(D130*I130)</f>
        <v>0</v>
      </c>
      <c r="K130" s="212">
        <f t="shared" ref="K130:K131" si="32">SUM(100%-I130)</f>
        <v>1</v>
      </c>
      <c r="L130" s="211">
        <f t="shared" ref="L130:L131" si="33">SUM(D130-J130)</f>
        <v>0</v>
      </c>
    </row>
    <row r="131" spans="1:12" s="176" customFormat="1" x14ac:dyDescent="0.2">
      <c r="A131" s="205"/>
      <c r="B131" s="388" t="s">
        <v>88</v>
      </c>
      <c r="C131" s="389"/>
      <c r="D131" s="209">
        <v>0</v>
      </c>
      <c r="E131" s="210">
        <v>0</v>
      </c>
      <c r="F131" s="211">
        <f t="shared" si="28"/>
        <v>0</v>
      </c>
      <c r="G131" s="210">
        <v>0</v>
      </c>
      <c r="H131" s="211">
        <f t="shared" si="29"/>
        <v>0</v>
      </c>
      <c r="I131" s="212">
        <f t="shared" si="30"/>
        <v>0</v>
      </c>
      <c r="J131" s="211">
        <f t="shared" si="31"/>
        <v>0</v>
      </c>
      <c r="K131" s="212">
        <f t="shared" si="32"/>
        <v>1</v>
      </c>
      <c r="L131" s="211">
        <f t="shared" si="33"/>
        <v>0</v>
      </c>
    </row>
    <row r="132" spans="1:12" s="176" customFormat="1" x14ac:dyDescent="0.2">
      <c r="A132" s="205"/>
      <c r="B132" s="388" t="s">
        <v>88</v>
      </c>
      <c r="C132" s="389"/>
      <c r="D132" s="209">
        <v>0</v>
      </c>
      <c r="E132" s="210">
        <v>0</v>
      </c>
      <c r="F132" s="211">
        <f t="shared" si="18"/>
        <v>0</v>
      </c>
      <c r="G132" s="210">
        <v>0</v>
      </c>
      <c r="H132" s="211">
        <f t="shared" si="19"/>
        <v>0</v>
      </c>
      <c r="I132" s="212">
        <f t="shared" si="14"/>
        <v>0</v>
      </c>
      <c r="J132" s="211">
        <f t="shared" si="21"/>
        <v>0</v>
      </c>
      <c r="K132" s="212">
        <f t="shared" si="16"/>
        <v>1</v>
      </c>
      <c r="L132" s="211">
        <f t="shared" si="23"/>
        <v>0</v>
      </c>
    </row>
    <row r="133" spans="1:12" s="176" customFormat="1" x14ac:dyDescent="0.2">
      <c r="A133" s="205"/>
      <c r="B133" s="388" t="s">
        <v>88</v>
      </c>
      <c r="C133" s="389"/>
      <c r="D133" s="209">
        <v>0</v>
      </c>
      <c r="E133" s="210">
        <v>0</v>
      </c>
      <c r="F133" s="211">
        <f t="shared" si="18"/>
        <v>0</v>
      </c>
      <c r="G133" s="210">
        <v>0</v>
      </c>
      <c r="H133" s="211">
        <f t="shared" si="19"/>
        <v>0</v>
      </c>
      <c r="I133" s="212">
        <f t="shared" ref="I133" si="34">SUM(E133+G133)</f>
        <v>0</v>
      </c>
      <c r="J133" s="211">
        <f t="shared" si="21"/>
        <v>0</v>
      </c>
      <c r="K133" s="212">
        <f t="shared" si="16"/>
        <v>1</v>
      </c>
      <c r="L133" s="211">
        <f t="shared" si="23"/>
        <v>0</v>
      </c>
    </row>
    <row r="134" spans="1:12" s="176" customFormat="1" x14ac:dyDescent="0.2">
      <c r="A134" s="205"/>
      <c r="B134" s="388" t="s">
        <v>88</v>
      </c>
      <c r="C134" s="389"/>
      <c r="D134" s="209">
        <v>0</v>
      </c>
      <c r="E134" s="210">
        <v>0</v>
      </c>
      <c r="F134" s="211">
        <f t="shared" si="18"/>
        <v>0</v>
      </c>
      <c r="G134" s="210">
        <v>0</v>
      </c>
      <c r="H134" s="211">
        <f t="shared" si="19"/>
        <v>0</v>
      </c>
      <c r="I134" s="212">
        <f t="shared" si="14"/>
        <v>0</v>
      </c>
      <c r="J134" s="211">
        <f t="shared" si="21"/>
        <v>0</v>
      </c>
      <c r="K134" s="212">
        <f t="shared" si="16"/>
        <v>1</v>
      </c>
      <c r="L134" s="211">
        <f t="shared" si="23"/>
        <v>0</v>
      </c>
    </row>
    <row r="135" spans="1:12" s="176" customFormat="1" ht="13.15" customHeight="1" x14ac:dyDescent="0.2">
      <c r="A135" s="390" t="s">
        <v>158</v>
      </c>
      <c r="B135" s="390"/>
      <c r="C135" s="183"/>
      <c r="D135" s="188" t="str">
        <f>IF($L$12="Design-Build",SUM(D20:D27),"N/A")</f>
        <v>N/A</v>
      </c>
      <c r="E135" s="190"/>
      <c r="F135" s="188" t="str">
        <f>IF($L$12="Design-Build",SUM(F20:F27),"N/A")</f>
        <v>N/A</v>
      </c>
      <c r="G135" s="190"/>
      <c r="H135" s="188" t="str">
        <f>IF($L$12="Design-Build",SUM(H20:H27),"N/A")</f>
        <v>N/A</v>
      </c>
      <c r="I135" s="190"/>
      <c r="J135" s="188" t="str">
        <f>IF($L$12="Design-Build",SUM(J20:J27),"N/A")</f>
        <v>N/A</v>
      </c>
      <c r="K135" s="190"/>
      <c r="L135" s="188" t="str">
        <f>IF($L$12="Design-Build",SUM(L20:L27),"N/A")</f>
        <v>N/A</v>
      </c>
    </row>
    <row r="136" spans="1:12" x14ac:dyDescent="0.2">
      <c r="A136" s="387" t="s">
        <v>90</v>
      </c>
      <c r="B136" s="387"/>
      <c r="C136" s="68"/>
      <c r="D136" s="189" t="str">
        <f>IF($L$12="Design-Build",SUM(D29:D46),"N/A")</f>
        <v>N/A</v>
      </c>
      <c r="E136" s="191"/>
      <c r="F136" s="189" t="str">
        <f>IF($L$12="Design-Build",SUM(F29:F46),"N/A")</f>
        <v>N/A</v>
      </c>
      <c r="G136" s="191"/>
      <c r="H136" s="189" t="str">
        <f>IF($L$12="Design-Build",SUM(H29:H46),"N/A")</f>
        <v>N/A</v>
      </c>
      <c r="I136" s="191"/>
      <c r="J136" s="189" t="str">
        <f>IF($L$12="Design-Build",SUM(J29:J46),"N/A")</f>
        <v>N/A</v>
      </c>
      <c r="K136" s="191"/>
      <c r="L136" s="189" t="str">
        <f>IF($L$12="Design-Build",SUM(L29:L46),"N/A")</f>
        <v>N/A</v>
      </c>
    </row>
    <row r="137" spans="1:12" x14ac:dyDescent="0.2">
      <c r="A137" s="390" t="s">
        <v>216</v>
      </c>
      <c r="B137" s="390"/>
      <c r="C137" s="217" t="str">
        <f>IFERROR(IF($L$12="Design-Build",D137/D136,"N/A"),0)</f>
        <v>N/A</v>
      </c>
      <c r="D137" s="218"/>
      <c r="E137" s="191"/>
      <c r="F137" s="189" t="str">
        <f>IF($L$12="Design-Build",SUM(F136*C137),"N/A")</f>
        <v>N/A</v>
      </c>
      <c r="G137" s="191"/>
      <c r="H137" s="189" t="str">
        <f>IF($L$12="Design-Build",SUM(H136*C137),"N/A")</f>
        <v>N/A</v>
      </c>
      <c r="I137" s="191"/>
      <c r="J137" s="189" t="str">
        <f>IF($L$12="Design-Build",SUM(J136*C137),"N/A")</f>
        <v>N/A</v>
      </c>
      <c r="K137" s="191"/>
      <c r="L137" s="189" t="str">
        <f>IF($L$12="Design-Build",SUM(L136*C137),"N/A")</f>
        <v>N/A</v>
      </c>
    </row>
    <row r="138" spans="1:12" x14ac:dyDescent="0.2">
      <c r="A138" s="387" t="s">
        <v>89</v>
      </c>
      <c r="B138" s="387"/>
      <c r="C138" s="260"/>
      <c r="D138" s="189" t="str">
        <f>IF($L$12="Design-Build",SUM(D136:D137),"N/A")</f>
        <v>N/A</v>
      </c>
      <c r="E138" s="191"/>
      <c r="F138" s="189" t="str">
        <f>IF($L$12="Design-Build",SUM(F136:F137),"N/A")</f>
        <v>N/A</v>
      </c>
      <c r="G138" s="191"/>
      <c r="H138" s="189" t="str">
        <f>IF($L$12="Design-Build",SUM(H136:H137),"N/A")</f>
        <v>N/A</v>
      </c>
      <c r="I138" s="191"/>
      <c r="J138" s="189" t="str">
        <f>IF($L$12="Design-Build",SUM(J136:J137),"N/A")</f>
        <v>N/A</v>
      </c>
      <c r="K138" s="191"/>
      <c r="L138" s="189" t="str">
        <f>IF($L$12="Design-Build",SUM(L136:L137),"N/A")</f>
        <v>N/A</v>
      </c>
    </row>
    <row r="139" spans="1:12" x14ac:dyDescent="0.2">
      <c r="A139" s="387" t="s">
        <v>157</v>
      </c>
      <c r="B139" s="387"/>
      <c r="C139" s="260"/>
      <c r="D139" s="189" t="str">
        <f>IF($L$12="Design-Build",D138+D135,"N/A")</f>
        <v>N/A</v>
      </c>
      <c r="E139" s="191"/>
      <c r="F139" s="189" t="str">
        <f>IF($L$12="Design-Build",F138+F135,"N/A")</f>
        <v>N/A</v>
      </c>
      <c r="G139" s="191"/>
      <c r="H139" s="189" t="str">
        <f>IF($L$12="Design-Build",H138+H135,"N/A")</f>
        <v>N/A</v>
      </c>
      <c r="I139" s="191"/>
      <c r="J139" s="189" t="str">
        <f>IF($L$12="Design-Build",J138+J135,"N/A")</f>
        <v>N/A</v>
      </c>
      <c r="K139" s="191"/>
      <c r="L139" s="189" t="str">
        <f>IF($L$12="Design-Build",L138+L135,"N/A")</f>
        <v>N/A</v>
      </c>
    </row>
    <row r="140" spans="1:12" x14ac:dyDescent="0.2">
      <c r="A140" s="386" t="s">
        <v>92</v>
      </c>
      <c r="B140" s="386"/>
      <c r="C140" s="259"/>
      <c r="D140" s="47">
        <f>SUM(D48:D54)+SUM(D69:D109)+SUM(D125:D134)</f>
        <v>0</v>
      </c>
      <c r="E140" s="48"/>
      <c r="F140" s="47">
        <f>SUM(F48:F54)+SUM(F69:F109)+SUM(F125:F134)</f>
        <v>0</v>
      </c>
      <c r="G140" s="48"/>
      <c r="H140" s="47">
        <f>SUM(H48:H54)+SUM(H69:H109)+SUM(H125:H134)</f>
        <v>0</v>
      </c>
      <c r="I140" s="48"/>
      <c r="J140" s="47">
        <f>SUM(J48:J54)+SUM(J69:J109)+SUM(J125:J134)</f>
        <v>0</v>
      </c>
      <c r="K140" s="48"/>
      <c r="L140" s="47">
        <f>SUM(L48:L54)+SUM(L69:L109)+SUM(L125:L134)</f>
        <v>0</v>
      </c>
    </row>
    <row r="141" spans="1:12" x14ac:dyDescent="0.2">
      <c r="A141" s="385" t="s">
        <v>216</v>
      </c>
      <c r="B141" s="385"/>
      <c r="C141" s="239">
        <f>IFERROR(D141/(SUM(D48:D54)+SUM(D69:D109)),0)</f>
        <v>0</v>
      </c>
      <c r="D141" s="219"/>
      <c r="E141" s="48"/>
      <c r="F141" s="47">
        <f>SUM((SUM(F48:F54)+SUM(F69:F109))*$C$141)</f>
        <v>0</v>
      </c>
      <c r="G141" s="48"/>
      <c r="H141" s="47">
        <f>SUM((SUM(H48:H54)+SUM(H69:H109))*$C$141)</f>
        <v>0</v>
      </c>
      <c r="I141" s="48"/>
      <c r="J141" s="47">
        <f>SUM((SUM(J48:J54)+SUM(J69:J109))*$C$141)</f>
        <v>0</v>
      </c>
      <c r="K141" s="48"/>
      <c r="L141" s="47">
        <f>SUM((SUM(L48:L54)+SUM(L69:L109))*$C$141)</f>
        <v>0</v>
      </c>
    </row>
    <row r="142" spans="1:12" x14ac:dyDescent="0.2">
      <c r="A142" s="386" t="s">
        <v>91</v>
      </c>
      <c r="B142" s="386"/>
      <c r="C142" s="259"/>
      <c r="D142" s="47">
        <f>SUM(D140:D141)</f>
        <v>0</v>
      </c>
      <c r="E142" s="48"/>
      <c r="F142" s="47">
        <f>SUM(F140:F141)</f>
        <v>0</v>
      </c>
      <c r="G142" s="48"/>
      <c r="H142" s="47">
        <f>SUM(H140:H141)</f>
        <v>0</v>
      </c>
      <c r="I142" s="48"/>
      <c r="J142" s="47">
        <f>SUM(J140:J141)</f>
        <v>0</v>
      </c>
      <c r="K142" s="48"/>
      <c r="L142" s="47">
        <f>SUM(L140:L141)</f>
        <v>0</v>
      </c>
    </row>
    <row r="143" spans="1:12" x14ac:dyDescent="0.2">
      <c r="A143" s="14"/>
      <c r="B143" s="55"/>
      <c r="C143" s="55"/>
      <c r="D143" s="14"/>
      <c r="E143" s="14"/>
      <c r="F143" s="14"/>
      <c r="G143" s="14"/>
      <c r="H143" s="14"/>
      <c r="I143" s="14"/>
      <c r="J143" s="14"/>
      <c r="K143" s="14"/>
      <c r="L143" s="14"/>
    </row>
    <row r="144" spans="1:12" x14ac:dyDescent="0.2">
      <c r="A144" s="16" t="s">
        <v>7</v>
      </c>
      <c r="B144" s="16"/>
      <c r="C144" s="16"/>
      <c r="D144" s="16"/>
      <c r="E144" s="16"/>
      <c r="F144" s="59" t="s">
        <v>229</v>
      </c>
      <c r="G144" s="15"/>
      <c r="H144" s="16"/>
      <c r="I144" s="16"/>
      <c r="J144" s="16"/>
      <c r="K144" s="16"/>
      <c r="L144" s="46" t="str">
        <f>'Summary Payment Certification'!$H$58</f>
        <v>Revised 06/22/2022</v>
      </c>
    </row>
    <row r="145" spans="1:12" x14ac:dyDescent="0.2">
      <c r="A145" s="14"/>
      <c r="B145" s="55"/>
      <c r="C145" s="55"/>
      <c r="D145" s="14"/>
      <c r="E145" s="14"/>
      <c r="F145" s="14"/>
      <c r="G145" s="14"/>
      <c r="H145" s="14"/>
      <c r="I145" s="14"/>
      <c r="J145" s="14"/>
      <c r="K145" s="14"/>
      <c r="L145" s="14"/>
    </row>
    <row r="146" spans="1:12" x14ac:dyDescent="0.2">
      <c r="A146" s="14"/>
      <c r="B146" s="55"/>
      <c r="C146" s="55"/>
      <c r="D146" s="14"/>
      <c r="E146" s="14"/>
      <c r="F146" s="14"/>
      <c r="G146" s="14"/>
      <c r="H146" s="14"/>
      <c r="I146" s="14"/>
      <c r="J146" s="14"/>
      <c r="K146" s="14"/>
      <c r="L146" s="14"/>
    </row>
    <row r="147" spans="1:12" x14ac:dyDescent="0.2">
      <c r="A147" s="14"/>
      <c r="B147" s="55"/>
      <c r="C147" s="55"/>
      <c r="D147" s="14"/>
      <c r="E147" s="14"/>
      <c r="F147" s="14"/>
      <c r="G147" s="14"/>
      <c r="H147" s="14"/>
      <c r="I147" s="14"/>
      <c r="J147" s="14"/>
      <c r="K147" s="14"/>
      <c r="L147" s="14"/>
    </row>
    <row r="148" spans="1:12" x14ac:dyDescent="0.2">
      <c r="A148" s="14"/>
      <c r="B148" s="55"/>
      <c r="C148" s="55"/>
      <c r="D148" s="14"/>
      <c r="E148" s="14"/>
      <c r="F148" s="14"/>
      <c r="G148" s="14"/>
      <c r="H148" s="14"/>
      <c r="I148" s="14"/>
      <c r="J148" s="14"/>
      <c r="K148" s="14"/>
      <c r="L148" s="14"/>
    </row>
    <row r="149" spans="1:12" x14ac:dyDescent="0.2">
      <c r="A149" s="14"/>
      <c r="B149" s="55"/>
      <c r="C149" s="55"/>
      <c r="D149" s="14"/>
      <c r="E149" s="14"/>
      <c r="F149" s="14"/>
      <c r="G149" s="14"/>
      <c r="H149" s="14"/>
      <c r="I149" s="14"/>
      <c r="J149" s="14"/>
      <c r="K149" s="14"/>
      <c r="L149" s="14"/>
    </row>
    <row r="150" spans="1:12" x14ac:dyDescent="0.2">
      <c r="A150" s="14"/>
      <c r="B150" s="55"/>
      <c r="C150" s="55"/>
      <c r="D150" s="14"/>
      <c r="E150" s="14"/>
      <c r="F150" s="14"/>
      <c r="G150" s="14"/>
      <c r="H150" s="14"/>
      <c r="I150" s="14"/>
      <c r="J150" s="14"/>
      <c r="K150" s="14"/>
      <c r="L150" s="14"/>
    </row>
    <row r="151" spans="1:12" x14ac:dyDescent="0.2">
      <c r="A151" s="14"/>
      <c r="B151" s="55"/>
      <c r="C151" s="55"/>
      <c r="D151" s="14"/>
      <c r="E151" s="14"/>
      <c r="F151" s="14"/>
      <c r="G151" s="14"/>
      <c r="H151" s="14"/>
      <c r="I151" s="14"/>
      <c r="J151" s="14"/>
      <c r="K151" s="14"/>
      <c r="L151" s="14"/>
    </row>
    <row r="152" spans="1:12" x14ac:dyDescent="0.2">
      <c r="A152" s="14"/>
      <c r="B152" s="55"/>
      <c r="C152" s="55"/>
      <c r="D152" s="14"/>
      <c r="E152" s="14"/>
      <c r="F152" s="14"/>
      <c r="G152" s="14"/>
      <c r="H152" s="14"/>
      <c r="I152" s="14"/>
      <c r="J152" s="14"/>
      <c r="K152" s="14"/>
      <c r="L152" s="14"/>
    </row>
    <row r="153" spans="1:12" x14ac:dyDescent="0.2">
      <c r="A153" s="14"/>
      <c r="B153" s="55"/>
      <c r="C153" s="55"/>
      <c r="D153" s="14"/>
      <c r="E153" s="14"/>
      <c r="F153" s="14"/>
      <c r="G153" s="14"/>
      <c r="H153" s="14"/>
      <c r="I153" s="14"/>
      <c r="J153" s="14"/>
      <c r="K153" s="14"/>
      <c r="L153" s="14"/>
    </row>
    <row r="154" spans="1:12" x14ac:dyDescent="0.2">
      <c r="A154" s="14"/>
      <c r="B154" s="55"/>
      <c r="C154" s="55"/>
      <c r="D154" s="14"/>
      <c r="E154" s="14"/>
      <c r="F154" s="14"/>
      <c r="G154" s="14"/>
      <c r="H154" s="14"/>
      <c r="I154" s="14"/>
      <c r="J154" s="14"/>
      <c r="K154" s="14"/>
      <c r="L154" s="14"/>
    </row>
    <row r="155" spans="1:12" x14ac:dyDescent="0.2">
      <c r="A155" s="14"/>
      <c r="B155" s="55"/>
      <c r="C155" s="55"/>
      <c r="D155" s="14"/>
      <c r="E155" s="14"/>
      <c r="F155" s="14"/>
      <c r="G155" s="14"/>
      <c r="H155" s="14"/>
      <c r="I155" s="14"/>
      <c r="J155" s="14"/>
      <c r="K155" s="14"/>
      <c r="L155" s="14"/>
    </row>
    <row r="156" spans="1:12" x14ac:dyDescent="0.2">
      <c r="A156" s="14"/>
      <c r="B156" s="55"/>
      <c r="C156" s="55"/>
      <c r="D156" s="14"/>
      <c r="E156" s="14"/>
      <c r="F156" s="14"/>
      <c r="G156" s="14"/>
      <c r="H156" s="14"/>
      <c r="I156" s="14"/>
      <c r="J156" s="14"/>
      <c r="K156" s="14"/>
      <c r="L156" s="14"/>
    </row>
    <row r="157" spans="1:12" x14ac:dyDescent="0.2">
      <c r="A157" s="14"/>
      <c r="B157" s="55"/>
      <c r="C157" s="55"/>
      <c r="D157" s="14"/>
      <c r="E157" s="14"/>
      <c r="F157" s="14"/>
      <c r="G157" s="14"/>
      <c r="H157" s="14"/>
      <c r="I157" s="14"/>
      <c r="J157" s="14"/>
      <c r="K157" s="14"/>
      <c r="L157" s="14"/>
    </row>
    <row r="158" spans="1:12" x14ac:dyDescent="0.2">
      <c r="A158" s="14"/>
      <c r="B158" s="55"/>
      <c r="C158" s="55"/>
      <c r="D158" s="14"/>
      <c r="E158" s="14"/>
      <c r="F158" s="14"/>
      <c r="G158" s="14"/>
      <c r="H158" s="14"/>
      <c r="I158" s="14"/>
      <c r="J158" s="14"/>
      <c r="K158" s="14"/>
      <c r="L158" s="14"/>
    </row>
    <row r="159" spans="1:12" x14ac:dyDescent="0.2">
      <c r="A159" s="14"/>
      <c r="B159" s="55"/>
      <c r="C159" s="55"/>
      <c r="D159" s="14"/>
      <c r="E159" s="14"/>
      <c r="F159" s="14"/>
      <c r="G159" s="14"/>
      <c r="H159" s="14"/>
      <c r="I159" s="14"/>
      <c r="J159" s="14"/>
      <c r="K159" s="14"/>
      <c r="L159" s="14"/>
    </row>
    <row r="160" spans="1:12" x14ac:dyDescent="0.2">
      <c r="A160" s="14"/>
      <c r="B160" s="55"/>
      <c r="C160" s="55"/>
      <c r="D160" s="14"/>
      <c r="E160" s="14"/>
      <c r="F160" s="14"/>
      <c r="G160" s="14"/>
      <c r="H160" s="14"/>
      <c r="I160" s="14"/>
      <c r="J160" s="14"/>
      <c r="K160" s="14"/>
      <c r="L160" s="14"/>
    </row>
    <row r="161" spans="1:12" x14ac:dyDescent="0.2">
      <c r="A161" s="14"/>
      <c r="B161" s="55"/>
      <c r="C161" s="55"/>
      <c r="D161" s="14"/>
      <c r="E161" s="14"/>
      <c r="F161" s="14"/>
      <c r="G161" s="14"/>
      <c r="H161" s="14"/>
      <c r="I161" s="14"/>
      <c r="J161" s="14"/>
      <c r="K161" s="14"/>
      <c r="L161" s="14"/>
    </row>
    <row r="162" spans="1:12" x14ac:dyDescent="0.2">
      <c r="A162" s="14"/>
      <c r="B162" s="55"/>
      <c r="C162" s="55"/>
      <c r="D162" s="14"/>
      <c r="E162" s="14"/>
      <c r="F162" s="14"/>
      <c r="G162" s="14"/>
      <c r="H162" s="14"/>
      <c r="I162" s="14"/>
      <c r="J162" s="14"/>
      <c r="K162" s="14"/>
      <c r="L162" s="14"/>
    </row>
    <row r="163" spans="1:12" x14ac:dyDescent="0.2">
      <c r="A163" s="14"/>
      <c r="B163" s="55"/>
      <c r="C163" s="55"/>
      <c r="D163" s="14"/>
      <c r="E163" s="14"/>
      <c r="F163" s="14"/>
      <c r="G163" s="14"/>
      <c r="H163" s="14"/>
      <c r="I163" s="14"/>
      <c r="J163" s="14"/>
      <c r="K163" s="14"/>
      <c r="L163" s="14"/>
    </row>
    <row r="164" spans="1:12" x14ac:dyDescent="0.2">
      <c r="A164" s="14"/>
      <c r="B164" s="55"/>
      <c r="C164" s="55"/>
      <c r="D164" s="14"/>
      <c r="E164" s="14"/>
      <c r="F164" s="14"/>
      <c r="G164" s="14"/>
      <c r="H164" s="14"/>
      <c r="I164" s="14"/>
      <c r="J164" s="14"/>
      <c r="K164" s="14"/>
      <c r="L164" s="14"/>
    </row>
    <row r="165" spans="1:12" x14ac:dyDescent="0.2">
      <c r="A165" s="14"/>
      <c r="B165" s="55"/>
      <c r="C165" s="55"/>
      <c r="D165" s="14"/>
      <c r="E165" s="14"/>
      <c r="F165" s="14"/>
      <c r="G165" s="14"/>
      <c r="H165" s="14"/>
      <c r="I165" s="14"/>
      <c r="J165" s="14"/>
      <c r="K165" s="14"/>
      <c r="L165" s="14"/>
    </row>
    <row r="166" spans="1:12" x14ac:dyDescent="0.2">
      <c r="A166" s="14"/>
      <c r="B166" s="55"/>
      <c r="C166" s="55"/>
      <c r="D166" s="14"/>
      <c r="E166" s="14"/>
      <c r="F166" s="14"/>
      <c r="G166" s="14"/>
      <c r="H166" s="14"/>
      <c r="I166" s="14"/>
      <c r="J166" s="14"/>
      <c r="K166" s="14"/>
      <c r="L166" s="14"/>
    </row>
    <row r="167" spans="1:12" x14ac:dyDescent="0.2">
      <c r="A167" s="14"/>
      <c r="B167" s="55"/>
      <c r="C167" s="55"/>
      <c r="D167" s="14"/>
      <c r="E167" s="14"/>
      <c r="F167" s="14"/>
      <c r="G167" s="14"/>
      <c r="H167" s="14"/>
      <c r="I167" s="14"/>
      <c r="J167" s="14"/>
      <c r="K167" s="14"/>
      <c r="L167" s="14"/>
    </row>
    <row r="168" spans="1:12" x14ac:dyDescent="0.2">
      <c r="A168" s="14"/>
      <c r="B168" s="55"/>
      <c r="C168" s="55"/>
      <c r="D168" s="14"/>
      <c r="E168" s="14"/>
      <c r="F168" s="14"/>
      <c r="G168" s="14"/>
      <c r="H168" s="14"/>
      <c r="I168" s="14"/>
      <c r="J168" s="14"/>
      <c r="K168" s="14"/>
      <c r="L168" s="14"/>
    </row>
    <row r="169" spans="1:12" x14ac:dyDescent="0.2">
      <c r="A169" s="14"/>
      <c r="B169" s="55"/>
      <c r="C169" s="55"/>
      <c r="D169" s="14"/>
      <c r="E169" s="14"/>
      <c r="F169" s="14"/>
      <c r="G169" s="14"/>
      <c r="H169" s="14"/>
      <c r="I169" s="14"/>
      <c r="J169" s="14"/>
      <c r="K169" s="14"/>
      <c r="L169" s="14"/>
    </row>
    <row r="170" spans="1:12" x14ac:dyDescent="0.2">
      <c r="A170" s="14"/>
      <c r="B170" s="55"/>
      <c r="C170" s="55"/>
      <c r="D170" s="14"/>
      <c r="E170" s="14"/>
      <c r="F170" s="14"/>
      <c r="G170" s="14"/>
      <c r="H170" s="14"/>
      <c r="I170" s="14"/>
      <c r="J170" s="14"/>
      <c r="K170" s="14"/>
      <c r="L170" s="14"/>
    </row>
    <row r="171" spans="1:12" x14ac:dyDescent="0.2">
      <c r="A171" s="14"/>
      <c r="B171" s="55"/>
      <c r="C171" s="55"/>
      <c r="D171" s="14"/>
      <c r="E171" s="14"/>
      <c r="F171" s="14"/>
      <c r="G171" s="14"/>
      <c r="H171" s="14"/>
      <c r="I171" s="14"/>
      <c r="J171" s="14"/>
      <c r="K171" s="14"/>
      <c r="L171" s="14"/>
    </row>
    <row r="172" spans="1:12" x14ac:dyDescent="0.2">
      <c r="A172" s="14"/>
      <c r="B172" s="55"/>
      <c r="C172" s="55"/>
      <c r="D172" s="14"/>
      <c r="E172" s="14"/>
      <c r="F172" s="14"/>
      <c r="G172" s="14"/>
      <c r="H172" s="14"/>
      <c r="I172" s="14"/>
      <c r="J172" s="14"/>
      <c r="K172" s="14"/>
      <c r="L172" s="14"/>
    </row>
    <row r="173" spans="1:12" x14ac:dyDescent="0.2">
      <c r="A173" s="14"/>
      <c r="B173" s="55"/>
      <c r="C173" s="55"/>
      <c r="D173" s="14"/>
      <c r="E173" s="14"/>
      <c r="F173" s="14"/>
      <c r="G173" s="14"/>
      <c r="H173" s="14"/>
      <c r="I173" s="14"/>
      <c r="J173" s="14"/>
      <c r="K173" s="14"/>
      <c r="L173" s="14"/>
    </row>
    <row r="174" spans="1:12" x14ac:dyDescent="0.2">
      <c r="A174" s="14"/>
      <c r="B174" s="55"/>
      <c r="C174" s="55"/>
      <c r="D174" s="14"/>
      <c r="E174" s="14"/>
      <c r="F174" s="14"/>
      <c r="G174" s="14"/>
      <c r="H174" s="14"/>
      <c r="I174" s="14"/>
      <c r="J174" s="14"/>
      <c r="K174" s="14"/>
      <c r="L174" s="14"/>
    </row>
    <row r="175" spans="1:12" x14ac:dyDescent="0.2">
      <c r="A175" s="14"/>
      <c r="B175" s="55"/>
      <c r="C175" s="55"/>
      <c r="D175" s="14"/>
      <c r="E175" s="14"/>
      <c r="F175" s="14"/>
      <c r="G175" s="14"/>
      <c r="H175" s="14"/>
      <c r="I175" s="14"/>
      <c r="J175" s="14"/>
      <c r="K175" s="14"/>
      <c r="L175" s="14"/>
    </row>
    <row r="176" spans="1:12" x14ac:dyDescent="0.2">
      <c r="A176" s="14"/>
      <c r="B176" s="55"/>
      <c r="C176" s="55"/>
      <c r="D176" s="14"/>
      <c r="E176" s="14"/>
      <c r="F176" s="14"/>
      <c r="G176" s="14"/>
      <c r="H176" s="14"/>
      <c r="I176" s="14"/>
      <c r="J176" s="14"/>
      <c r="K176" s="14"/>
      <c r="L176" s="14"/>
    </row>
    <row r="177" spans="1:12" x14ac:dyDescent="0.2">
      <c r="A177" s="14"/>
      <c r="B177" s="55"/>
      <c r="C177" s="55"/>
      <c r="D177" s="14"/>
      <c r="E177" s="14"/>
      <c r="F177" s="14"/>
      <c r="G177" s="14"/>
      <c r="H177" s="14"/>
      <c r="I177" s="14"/>
      <c r="J177" s="14"/>
      <c r="K177" s="14"/>
      <c r="L177" s="14"/>
    </row>
    <row r="178" spans="1:12" x14ac:dyDescent="0.2">
      <c r="A178" s="14"/>
      <c r="B178" s="55"/>
      <c r="C178" s="55"/>
      <c r="D178" s="14"/>
      <c r="E178" s="14"/>
      <c r="F178" s="14"/>
      <c r="G178" s="14"/>
      <c r="H178" s="14"/>
      <c r="I178" s="14"/>
      <c r="J178" s="14"/>
      <c r="K178" s="14"/>
      <c r="L178" s="14"/>
    </row>
    <row r="179" spans="1:12" x14ac:dyDescent="0.2">
      <c r="A179" s="14"/>
      <c r="B179" s="55"/>
      <c r="C179" s="55"/>
      <c r="D179" s="14"/>
      <c r="E179" s="14"/>
      <c r="F179" s="14"/>
      <c r="G179" s="14"/>
      <c r="H179" s="14"/>
      <c r="I179" s="14"/>
      <c r="J179" s="14"/>
      <c r="K179" s="14"/>
      <c r="L179" s="14"/>
    </row>
    <row r="180" spans="1:12" x14ac:dyDescent="0.2">
      <c r="A180" s="14"/>
      <c r="B180" s="55"/>
      <c r="C180" s="55"/>
      <c r="D180" s="14"/>
      <c r="E180" s="14"/>
      <c r="F180" s="14"/>
      <c r="G180" s="14"/>
      <c r="H180" s="14"/>
      <c r="I180" s="14"/>
      <c r="J180" s="14"/>
      <c r="K180" s="14"/>
      <c r="L180" s="14"/>
    </row>
    <row r="181" spans="1:12" x14ac:dyDescent="0.2">
      <c r="A181" s="14"/>
      <c r="B181" s="55"/>
      <c r="C181" s="55"/>
      <c r="D181" s="14"/>
      <c r="E181" s="14"/>
      <c r="F181" s="14"/>
      <c r="G181" s="14"/>
      <c r="H181" s="14"/>
      <c r="I181" s="14"/>
      <c r="J181" s="14"/>
      <c r="K181" s="14"/>
      <c r="L181" s="14"/>
    </row>
    <row r="182" spans="1:12" x14ac:dyDescent="0.2">
      <c r="A182" s="14"/>
      <c r="B182" s="55"/>
      <c r="C182" s="55"/>
      <c r="D182" s="14"/>
      <c r="E182" s="14"/>
      <c r="F182" s="14"/>
      <c r="G182" s="14"/>
      <c r="H182" s="14"/>
      <c r="I182" s="14"/>
      <c r="J182" s="14"/>
      <c r="K182" s="14"/>
      <c r="L182" s="14"/>
    </row>
    <row r="183" spans="1:12" x14ac:dyDescent="0.2">
      <c r="A183" s="14"/>
      <c r="B183" s="55"/>
      <c r="C183" s="55"/>
      <c r="D183" s="14"/>
      <c r="E183" s="14"/>
      <c r="F183" s="14"/>
      <c r="G183" s="14"/>
      <c r="H183" s="14"/>
      <c r="I183" s="14"/>
      <c r="J183" s="14"/>
      <c r="K183" s="14"/>
      <c r="L183" s="14"/>
    </row>
    <row r="184" spans="1:12" x14ac:dyDescent="0.2">
      <c r="A184" s="14"/>
      <c r="B184" s="55"/>
      <c r="C184" s="55"/>
      <c r="D184" s="14"/>
      <c r="E184" s="14"/>
      <c r="F184" s="14"/>
      <c r="G184" s="14"/>
      <c r="H184" s="14"/>
      <c r="I184" s="14"/>
      <c r="J184" s="14"/>
      <c r="K184" s="14"/>
      <c r="L184" s="14"/>
    </row>
    <row r="185" spans="1:12" x14ac:dyDescent="0.2">
      <c r="A185" s="14"/>
      <c r="B185" s="55"/>
      <c r="C185" s="55"/>
      <c r="D185" s="14"/>
      <c r="E185" s="14"/>
      <c r="F185" s="14"/>
      <c r="G185" s="14"/>
      <c r="H185" s="14"/>
      <c r="I185" s="14"/>
      <c r="J185" s="14"/>
      <c r="K185" s="14"/>
      <c r="L185" s="14"/>
    </row>
    <row r="186" spans="1:12" x14ac:dyDescent="0.2">
      <c r="A186" s="14"/>
      <c r="B186" s="55"/>
      <c r="C186" s="55"/>
      <c r="D186" s="14"/>
      <c r="E186" s="14"/>
      <c r="F186" s="14"/>
      <c r="G186" s="14"/>
      <c r="H186" s="14"/>
      <c r="I186" s="14"/>
      <c r="J186" s="14"/>
      <c r="K186" s="14"/>
      <c r="L186" s="14"/>
    </row>
    <row r="187" spans="1:12" x14ac:dyDescent="0.2">
      <c r="A187" s="14"/>
      <c r="B187" s="55"/>
      <c r="C187" s="55"/>
      <c r="D187" s="14"/>
      <c r="E187" s="14"/>
      <c r="F187" s="14"/>
      <c r="G187" s="14"/>
      <c r="H187" s="14"/>
      <c r="I187" s="14"/>
      <c r="J187" s="14"/>
      <c r="K187" s="14"/>
      <c r="L187" s="14"/>
    </row>
    <row r="188" spans="1:12" x14ac:dyDescent="0.2">
      <c r="A188" s="14"/>
      <c r="B188" s="55"/>
      <c r="C188" s="55"/>
      <c r="D188" s="14"/>
      <c r="E188" s="14"/>
      <c r="F188" s="14"/>
      <c r="G188" s="14"/>
      <c r="H188" s="14"/>
      <c r="I188" s="14"/>
      <c r="J188" s="14"/>
      <c r="K188" s="14"/>
      <c r="L188" s="14"/>
    </row>
    <row r="189" spans="1:12" x14ac:dyDescent="0.2">
      <c r="A189" s="14"/>
      <c r="B189" s="55"/>
      <c r="C189" s="55"/>
      <c r="D189" s="14"/>
      <c r="E189" s="14"/>
      <c r="F189" s="14"/>
      <c r="G189" s="14"/>
      <c r="H189" s="14"/>
      <c r="I189" s="14"/>
      <c r="J189" s="14"/>
      <c r="K189" s="14"/>
      <c r="L189" s="14"/>
    </row>
    <row r="190" spans="1:12" x14ac:dyDescent="0.2">
      <c r="A190" s="14"/>
      <c r="B190" s="55"/>
      <c r="C190" s="55"/>
      <c r="D190" s="14"/>
      <c r="E190" s="14"/>
      <c r="F190" s="14"/>
      <c r="G190" s="14"/>
      <c r="H190" s="14"/>
      <c r="I190" s="14"/>
      <c r="J190" s="14"/>
      <c r="K190" s="14"/>
      <c r="L190" s="14"/>
    </row>
    <row r="191" spans="1:12" x14ac:dyDescent="0.2">
      <c r="A191" s="14"/>
      <c r="B191" s="55"/>
      <c r="C191" s="55"/>
      <c r="D191" s="14"/>
      <c r="E191" s="14"/>
      <c r="F191" s="14"/>
      <c r="G191" s="14"/>
      <c r="H191" s="14"/>
      <c r="I191" s="14"/>
      <c r="J191" s="14"/>
      <c r="K191" s="14"/>
      <c r="L191" s="14"/>
    </row>
    <row r="192" spans="1:12" x14ac:dyDescent="0.2">
      <c r="A192" s="14"/>
      <c r="B192" s="55"/>
      <c r="C192" s="55"/>
      <c r="D192" s="14"/>
      <c r="E192" s="14"/>
      <c r="F192" s="14"/>
      <c r="G192" s="14"/>
      <c r="H192" s="14"/>
      <c r="I192" s="14"/>
      <c r="J192" s="14"/>
      <c r="K192" s="14"/>
      <c r="L192" s="14"/>
    </row>
    <row r="193" spans="1:12" x14ac:dyDescent="0.2">
      <c r="A193" s="14"/>
      <c r="B193" s="55"/>
      <c r="C193" s="55"/>
      <c r="D193" s="14"/>
      <c r="E193" s="14"/>
      <c r="F193" s="14"/>
      <c r="G193" s="14"/>
      <c r="H193" s="14"/>
      <c r="I193" s="14"/>
      <c r="J193" s="14"/>
      <c r="K193" s="14"/>
      <c r="L193" s="14"/>
    </row>
    <row r="194" spans="1:12" x14ac:dyDescent="0.2">
      <c r="A194" s="14"/>
      <c r="B194" s="55"/>
      <c r="C194" s="55"/>
      <c r="D194" s="14"/>
      <c r="E194" s="14"/>
      <c r="F194" s="14"/>
      <c r="G194" s="14"/>
      <c r="H194" s="14"/>
      <c r="I194" s="14"/>
      <c r="J194" s="14"/>
      <c r="K194" s="14"/>
      <c r="L194" s="14"/>
    </row>
    <row r="195" spans="1:12" x14ac:dyDescent="0.2">
      <c r="A195" s="14"/>
      <c r="B195" s="55"/>
      <c r="C195" s="55"/>
      <c r="D195" s="14"/>
      <c r="E195" s="14"/>
      <c r="F195" s="14"/>
      <c r="G195" s="14"/>
      <c r="H195" s="14"/>
      <c r="I195" s="14"/>
      <c r="J195" s="14"/>
      <c r="K195" s="14"/>
      <c r="L195" s="14"/>
    </row>
    <row r="196" spans="1:12" x14ac:dyDescent="0.2">
      <c r="A196" s="14"/>
      <c r="B196" s="55"/>
      <c r="C196" s="55"/>
      <c r="D196" s="14"/>
      <c r="E196" s="14"/>
      <c r="F196" s="14"/>
      <c r="G196" s="14"/>
      <c r="H196" s="14"/>
      <c r="I196" s="14"/>
      <c r="J196" s="14"/>
      <c r="K196" s="14"/>
      <c r="L196" s="14"/>
    </row>
    <row r="197" spans="1:12" x14ac:dyDescent="0.2">
      <c r="A197" s="14"/>
      <c r="B197" s="55"/>
      <c r="C197" s="55"/>
      <c r="D197" s="14"/>
      <c r="E197" s="14"/>
      <c r="F197" s="14"/>
      <c r="G197" s="14"/>
      <c r="H197" s="14"/>
      <c r="I197" s="14"/>
      <c r="J197" s="14"/>
      <c r="K197" s="14"/>
      <c r="L197" s="14"/>
    </row>
    <row r="198" spans="1:12" x14ac:dyDescent="0.2">
      <c r="A198" s="14"/>
      <c r="B198" s="55"/>
      <c r="C198" s="55"/>
      <c r="D198" s="14"/>
      <c r="E198" s="14"/>
      <c r="F198" s="14"/>
      <c r="G198" s="14"/>
      <c r="H198" s="14"/>
      <c r="I198" s="14"/>
      <c r="J198" s="14"/>
      <c r="K198" s="14"/>
      <c r="L198" s="14"/>
    </row>
    <row r="199" spans="1:12" x14ac:dyDescent="0.2">
      <c r="A199" s="14"/>
      <c r="B199" s="55"/>
      <c r="C199" s="55"/>
      <c r="D199" s="14"/>
      <c r="E199" s="14"/>
      <c r="F199" s="14"/>
      <c r="G199" s="14"/>
      <c r="H199" s="14"/>
      <c r="I199" s="14"/>
      <c r="J199" s="14"/>
      <c r="K199" s="14"/>
      <c r="L199" s="14"/>
    </row>
    <row r="200" spans="1:12" x14ac:dyDescent="0.2">
      <c r="A200" s="14"/>
      <c r="B200" s="55"/>
      <c r="C200" s="55"/>
      <c r="D200" s="14"/>
      <c r="E200" s="14"/>
      <c r="F200" s="14"/>
      <c r="G200" s="14"/>
      <c r="H200" s="14"/>
      <c r="I200" s="14"/>
      <c r="J200" s="14"/>
      <c r="K200" s="14"/>
      <c r="L200" s="14"/>
    </row>
    <row r="201" spans="1:12" x14ac:dyDescent="0.2">
      <c r="A201" s="14"/>
      <c r="B201" s="55"/>
      <c r="C201" s="55"/>
      <c r="D201" s="14"/>
      <c r="E201" s="14"/>
      <c r="F201" s="14"/>
      <c r="G201" s="14"/>
      <c r="H201" s="14"/>
      <c r="I201" s="14"/>
      <c r="J201" s="14"/>
      <c r="K201" s="14"/>
      <c r="L201" s="14"/>
    </row>
    <row r="202" spans="1:12" x14ac:dyDescent="0.2">
      <c r="A202" s="14"/>
      <c r="B202" s="55"/>
      <c r="C202" s="55"/>
      <c r="D202" s="14"/>
      <c r="E202" s="14"/>
      <c r="F202" s="14"/>
      <c r="G202" s="14"/>
      <c r="H202" s="14"/>
      <c r="I202" s="14"/>
      <c r="J202" s="14"/>
      <c r="K202" s="14"/>
      <c r="L202" s="14"/>
    </row>
    <row r="203" spans="1:12" x14ac:dyDescent="0.2">
      <c r="A203" s="14"/>
      <c r="B203" s="55"/>
      <c r="C203" s="55"/>
      <c r="D203" s="14"/>
      <c r="E203" s="14"/>
      <c r="F203" s="14"/>
      <c r="G203" s="14"/>
      <c r="H203" s="14"/>
      <c r="I203" s="14"/>
      <c r="J203" s="14"/>
      <c r="K203" s="14"/>
      <c r="L203" s="14"/>
    </row>
    <row r="204" spans="1:12" x14ac:dyDescent="0.2">
      <c r="A204" s="14"/>
      <c r="B204" s="55"/>
      <c r="C204" s="55"/>
      <c r="D204" s="14"/>
      <c r="E204" s="14"/>
      <c r="F204" s="14"/>
      <c r="G204" s="14"/>
      <c r="H204" s="14"/>
      <c r="I204" s="14"/>
      <c r="J204" s="14"/>
      <c r="K204" s="14"/>
      <c r="L204" s="14"/>
    </row>
    <row r="205" spans="1:12" x14ac:dyDescent="0.2">
      <c r="A205" s="14"/>
      <c r="B205" s="55"/>
      <c r="C205" s="55"/>
      <c r="D205" s="14"/>
      <c r="E205" s="14"/>
      <c r="F205" s="14"/>
      <c r="G205" s="14"/>
      <c r="H205" s="14"/>
      <c r="I205" s="14"/>
      <c r="J205" s="14"/>
      <c r="K205" s="14"/>
      <c r="L205" s="14"/>
    </row>
    <row r="206" spans="1:12" x14ac:dyDescent="0.2">
      <c r="A206" s="14"/>
      <c r="B206" s="55"/>
      <c r="C206" s="55"/>
      <c r="D206" s="14"/>
      <c r="E206" s="14"/>
      <c r="F206" s="14"/>
      <c r="G206" s="14"/>
      <c r="H206" s="14"/>
      <c r="I206" s="14"/>
      <c r="J206" s="14"/>
      <c r="K206" s="14"/>
      <c r="L206" s="14"/>
    </row>
    <row r="207" spans="1:12" x14ac:dyDescent="0.2">
      <c r="A207" s="14"/>
      <c r="B207" s="55"/>
      <c r="C207" s="55"/>
      <c r="D207" s="14"/>
      <c r="E207" s="14"/>
      <c r="F207" s="14"/>
      <c r="G207" s="14"/>
      <c r="H207" s="14"/>
      <c r="I207" s="14"/>
      <c r="J207" s="14"/>
      <c r="K207" s="14"/>
      <c r="L207" s="14"/>
    </row>
    <row r="208" spans="1:12" x14ac:dyDescent="0.2">
      <c r="A208" s="14"/>
      <c r="B208" s="55"/>
      <c r="C208" s="55"/>
      <c r="D208" s="14"/>
      <c r="E208" s="14"/>
      <c r="F208" s="14"/>
      <c r="G208" s="14"/>
      <c r="H208" s="14"/>
      <c r="I208" s="14"/>
      <c r="J208" s="14"/>
      <c r="K208" s="14"/>
      <c r="L208" s="14"/>
    </row>
    <row r="209" spans="1:12" x14ac:dyDescent="0.2">
      <c r="A209" s="14"/>
      <c r="B209" s="55"/>
      <c r="C209" s="55"/>
      <c r="D209" s="14"/>
      <c r="E209" s="14"/>
      <c r="F209" s="14"/>
      <c r="G209" s="14"/>
      <c r="H209" s="14"/>
      <c r="I209" s="14"/>
      <c r="J209" s="14"/>
      <c r="K209" s="14"/>
      <c r="L209" s="14"/>
    </row>
    <row r="210" spans="1:12" x14ac:dyDescent="0.2">
      <c r="A210" s="14"/>
      <c r="B210" s="55"/>
      <c r="C210" s="55"/>
      <c r="D210" s="14"/>
      <c r="E210" s="14"/>
      <c r="F210" s="14"/>
      <c r="G210" s="14"/>
      <c r="H210" s="14"/>
      <c r="I210" s="14"/>
      <c r="J210" s="14"/>
      <c r="K210" s="14"/>
      <c r="L210" s="14"/>
    </row>
    <row r="211" spans="1:12" x14ac:dyDescent="0.2">
      <c r="A211" s="14"/>
      <c r="B211" s="55"/>
      <c r="C211" s="55"/>
      <c r="D211" s="14"/>
      <c r="E211" s="14"/>
      <c r="F211" s="14"/>
      <c r="G211" s="14"/>
      <c r="H211" s="14"/>
      <c r="I211" s="14"/>
      <c r="J211" s="14"/>
      <c r="K211" s="14"/>
      <c r="L211" s="14"/>
    </row>
    <row r="212" spans="1:12" x14ac:dyDescent="0.2">
      <c r="A212" s="14"/>
      <c r="B212" s="55"/>
      <c r="C212" s="55"/>
      <c r="D212" s="14"/>
      <c r="E212" s="14"/>
      <c r="F212" s="14"/>
      <c r="G212" s="14"/>
      <c r="H212" s="14"/>
      <c r="I212" s="14"/>
      <c r="J212" s="14"/>
      <c r="K212" s="14"/>
      <c r="L212" s="14"/>
    </row>
    <row r="213" spans="1:12" x14ac:dyDescent="0.2">
      <c r="A213" s="14"/>
      <c r="B213" s="55"/>
      <c r="C213" s="55"/>
      <c r="D213" s="14"/>
      <c r="E213" s="14"/>
      <c r="F213" s="14"/>
      <c r="G213" s="14"/>
      <c r="H213" s="14"/>
      <c r="I213" s="14"/>
      <c r="J213" s="14"/>
      <c r="K213" s="14"/>
      <c r="L213" s="14"/>
    </row>
    <row r="214" spans="1:12" x14ac:dyDescent="0.2">
      <c r="A214" s="14"/>
      <c r="B214" s="55"/>
      <c r="C214" s="55"/>
      <c r="D214" s="14"/>
      <c r="E214" s="14"/>
      <c r="F214" s="14"/>
      <c r="G214" s="14"/>
      <c r="H214" s="14"/>
      <c r="I214" s="14"/>
      <c r="J214" s="14"/>
      <c r="K214" s="14"/>
      <c r="L214" s="14"/>
    </row>
    <row r="215" spans="1:12" x14ac:dyDescent="0.2">
      <c r="A215" s="14"/>
      <c r="B215" s="55"/>
      <c r="C215" s="55"/>
      <c r="D215" s="14"/>
      <c r="E215" s="14"/>
      <c r="F215" s="14"/>
      <c r="G215" s="14"/>
      <c r="H215" s="14"/>
      <c r="I215" s="14"/>
      <c r="J215" s="14"/>
      <c r="K215" s="14"/>
      <c r="L215" s="14"/>
    </row>
    <row r="216" spans="1:12" x14ac:dyDescent="0.2">
      <c r="A216" s="14"/>
      <c r="B216" s="55"/>
      <c r="C216" s="55"/>
      <c r="D216" s="14"/>
      <c r="E216" s="14"/>
      <c r="F216" s="14"/>
      <c r="G216" s="14"/>
      <c r="H216" s="14"/>
      <c r="I216" s="14"/>
      <c r="J216" s="14"/>
      <c r="K216" s="14"/>
      <c r="L216" s="14"/>
    </row>
    <row r="217" spans="1:12" x14ac:dyDescent="0.2">
      <c r="A217" s="14"/>
      <c r="B217" s="55"/>
      <c r="C217" s="55"/>
      <c r="D217" s="14"/>
      <c r="E217" s="14"/>
      <c r="F217" s="14"/>
      <c r="G217" s="14"/>
      <c r="H217" s="14"/>
      <c r="I217" s="14"/>
      <c r="J217" s="14"/>
      <c r="K217" s="14"/>
      <c r="L217" s="14"/>
    </row>
    <row r="218" spans="1:12" x14ac:dyDescent="0.2">
      <c r="A218" s="14"/>
      <c r="B218" s="55"/>
      <c r="C218" s="55"/>
      <c r="D218" s="14"/>
      <c r="E218" s="14"/>
      <c r="F218" s="14"/>
      <c r="G218" s="14"/>
      <c r="H218" s="14"/>
      <c r="I218" s="14"/>
      <c r="J218" s="14"/>
      <c r="K218" s="14"/>
      <c r="L218" s="14"/>
    </row>
    <row r="219" spans="1:12" x14ac:dyDescent="0.2">
      <c r="A219" s="14"/>
      <c r="B219" s="55"/>
      <c r="C219" s="55"/>
      <c r="D219" s="14"/>
      <c r="E219" s="14"/>
      <c r="F219" s="14"/>
      <c r="G219" s="14"/>
      <c r="H219" s="14"/>
      <c r="I219" s="14"/>
      <c r="J219" s="14"/>
      <c r="K219" s="14"/>
      <c r="L219" s="14"/>
    </row>
    <row r="220" spans="1:12" x14ac:dyDescent="0.2">
      <c r="A220" s="14"/>
      <c r="B220" s="55"/>
      <c r="C220" s="55"/>
      <c r="D220" s="14"/>
      <c r="E220" s="14"/>
      <c r="F220" s="14"/>
      <c r="G220" s="14"/>
      <c r="H220" s="14"/>
      <c r="I220" s="14"/>
      <c r="J220" s="14"/>
      <c r="K220" s="14"/>
      <c r="L220" s="14"/>
    </row>
    <row r="221" spans="1:12" x14ac:dyDescent="0.2">
      <c r="A221" s="14"/>
      <c r="B221" s="55"/>
      <c r="C221" s="55"/>
      <c r="D221" s="14"/>
      <c r="E221" s="14"/>
      <c r="F221" s="14"/>
      <c r="G221" s="14"/>
      <c r="H221" s="14"/>
      <c r="I221" s="14"/>
      <c r="J221" s="14"/>
      <c r="K221" s="14"/>
      <c r="L221" s="14"/>
    </row>
    <row r="222" spans="1:12" x14ac:dyDescent="0.2">
      <c r="A222" s="14"/>
      <c r="B222" s="55"/>
      <c r="C222" s="55"/>
      <c r="D222" s="14"/>
      <c r="E222" s="14"/>
      <c r="F222" s="14"/>
      <c r="G222" s="14"/>
      <c r="H222" s="14"/>
      <c r="I222" s="14"/>
      <c r="J222" s="14"/>
      <c r="K222" s="14"/>
      <c r="L222" s="14"/>
    </row>
    <row r="223" spans="1:12" x14ac:dyDescent="0.2">
      <c r="A223" s="14"/>
      <c r="B223" s="55"/>
      <c r="C223" s="55"/>
      <c r="D223" s="14"/>
      <c r="E223" s="14"/>
      <c r="F223" s="14"/>
      <c r="G223" s="14"/>
      <c r="H223" s="14"/>
      <c r="I223" s="14"/>
      <c r="J223" s="14"/>
      <c r="K223" s="14"/>
      <c r="L223" s="14"/>
    </row>
    <row r="224" spans="1:12" x14ac:dyDescent="0.2">
      <c r="A224" s="14"/>
      <c r="B224" s="55"/>
      <c r="C224" s="55"/>
      <c r="D224" s="14"/>
      <c r="E224" s="14"/>
      <c r="F224" s="14"/>
      <c r="G224" s="14"/>
      <c r="H224" s="14"/>
      <c r="I224" s="14"/>
      <c r="J224" s="14"/>
      <c r="K224" s="14"/>
      <c r="L224" s="14"/>
    </row>
    <row r="225" spans="1:12" x14ac:dyDescent="0.2">
      <c r="A225" s="14"/>
      <c r="B225" s="55"/>
      <c r="C225" s="55"/>
      <c r="D225" s="14"/>
      <c r="E225" s="14"/>
      <c r="F225" s="14"/>
      <c r="G225" s="14"/>
      <c r="H225" s="14"/>
      <c r="I225" s="14"/>
      <c r="J225" s="14"/>
      <c r="K225" s="14"/>
      <c r="L225" s="14"/>
    </row>
    <row r="226" spans="1:12" x14ac:dyDescent="0.2">
      <c r="A226" s="14"/>
      <c r="B226" s="55"/>
      <c r="C226" s="55"/>
      <c r="D226" s="14"/>
      <c r="E226" s="14"/>
      <c r="F226" s="14"/>
      <c r="G226" s="14"/>
      <c r="H226" s="14"/>
      <c r="I226" s="14"/>
      <c r="J226" s="14"/>
      <c r="K226" s="14"/>
      <c r="L226" s="14"/>
    </row>
    <row r="227" spans="1:12" x14ac:dyDescent="0.2">
      <c r="A227" s="14"/>
      <c r="B227" s="55"/>
      <c r="C227" s="55"/>
      <c r="D227" s="14"/>
      <c r="E227" s="14"/>
      <c r="F227" s="14"/>
      <c r="G227" s="14"/>
      <c r="H227" s="14"/>
      <c r="I227" s="14"/>
      <c r="J227" s="14"/>
      <c r="K227" s="14"/>
      <c r="L227" s="14"/>
    </row>
    <row r="228" spans="1:12" x14ac:dyDescent="0.2">
      <c r="A228" s="14"/>
      <c r="B228" s="55"/>
      <c r="C228" s="55"/>
      <c r="D228" s="14"/>
      <c r="E228" s="14"/>
      <c r="F228" s="14"/>
      <c r="G228" s="14"/>
      <c r="H228" s="14"/>
      <c r="I228" s="14"/>
      <c r="J228" s="14"/>
      <c r="K228" s="14"/>
      <c r="L228" s="14"/>
    </row>
    <row r="229" spans="1:12" x14ac:dyDescent="0.2">
      <c r="A229" s="14"/>
      <c r="B229" s="55"/>
      <c r="C229" s="55"/>
      <c r="D229" s="14"/>
      <c r="E229" s="14"/>
      <c r="F229" s="14"/>
      <c r="G229" s="14"/>
      <c r="H229" s="14"/>
      <c r="I229" s="14"/>
      <c r="J229" s="14"/>
      <c r="K229" s="14"/>
      <c r="L229" s="14"/>
    </row>
    <row r="230" spans="1:12" x14ac:dyDescent="0.2">
      <c r="A230" s="14"/>
      <c r="B230" s="55"/>
      <c r="C230" s="55"/>
      <c r="D230" s="14"/>
      <c r="E230" s="14"/>
      <c r="F230" s="14"/>
      <c r="G230" s="14"/>
      <c r="H230" s="14"/>
      <c r="I230" s="14"/>
      <c r="J230" s="14"/>
      <c r="K230" s="14"/>
      <c r="L230" s="14"/>
    </row>
    <row r="231" spans="1:12" x14ac:dyDescent="0.2">
      <c r="A231" s="14"/>
      <c r="B231" s="55"/>
      <c r="C231" s="55"/>
      <c r="D231" s="14"/>
      <c r="E231" s="14"/>
      <c r="F231" s="14"/>
      <c r="G231" s="14"/>
      <c r="H231" s="14"/>
      <c r="I231" s="14"/>
      <c r="J231" s="14"/>
      <c r="K231" s="14"/>
      <c r="L231" s="14"/>
    </row>
    <row r="232" spans="1:12" x14ac:dyDescent="0.2">
      <c r="A232" s="14"/>
      <c r="B232" s="55"/>
      <c r="C232" s="55"/>
      <c r="D232" s="14"/>
      <c r="E232" s="14"/>
      <c r="F232" s="14"/>
      <c r="G232" s="14"/>
      <c r="H232" s="14"/>
      <c r="I232" s="14"/>
      <c r="J232" s="14"/>
      <c r="K232" s="14"/>
      <c r="L232" s="14"/>
    </row>
    <row r="233" spans="1:12" x14ac:dyDescent="0.2">
      <c r="A233" s="14"/>
      <c r="B233" s="55"/>
      <c r="C233" s="55"/>
      <c r="D233" s="14"/>
      <c r="E233" s="14"/>
      <c r="F233" s="14"/>
      <c r="G233" s="14"/>
      <c r="H233" s="14"/>
      <c r="I233" s="14"/>
      <c r="J233" s="14"/>
      <c r="K233" s="14"/>
      <c r="L233" s="14"/>
    </row>
    <row r="234" spans="1:12" x14ac:dyDescent="0.2">
      <c r="A234" s="14"/>
      <c r="B234" s="55"/>
      <c r="C234" s="55"/>
      <c r="D234" s="14"/>
      <c r="E234" s="14"/>
      <c r="F234" s="14"/>
      <c r="G234" s="14"/>
      <c r="H234" s="14"/>
      <c r="I234" s="14"/>
      <c r="J234" s="14"/>
      <c r="K234" s="14"/>
      <c r="L234" s="14"/>
    </row>
    <row r="235" spans="1:12" x14ac:dyDescent="0.2">
      <c r="A235" s="14"/>
      <c r="B235" s="55"/>
      <c r="C235" s="55"/>
      <c r="D235" s="14"/>
      <c r="E235" s="14"/>
      <c r="F235" s="14"/>
      <c r="G235" s="14"/>
      <c r="H235" s="14"/>
      <c r="I235" s="14"/>
      <c r="J235" s="14"/>
      <c r="K235" s="14"/>
      <c r="L235" s="14"/>
    </row>
    <row r="236" spans="1:12" x14ac:dyDescent="0.2">
      <c r="A236" s="14"/>
      <c r="B236" s="55"/>
      <c r="C236" s="55"/>
      <c r="D236" s="14"/>
      <c r="E236" s="14"/>
      <c r="F236" s="14"/>
      <c r="G236" s="14"/>
      <c r="H236" s="14"/>
      <c r="I236" s="14"/>
      <c r="J236" s="14"/>
      <c r="K236" s="14"/>
      <c r="L236" s="14"/>
    </row>
    <row r="237" spans="1:12" x14ac:dyDescent="0.2">
      <c r="A237" s="14"/>
      <c r="B237" s="55"/>
      <c r="C237" s="55"/>
      <c r="D237" s="14"/>
      <c r="E237" s="14"/>
      <c r="F237" s="14"/>
      <c r="G237" s="14"/>
      <c r="H237" s="14"/>
      <c r="I237" s="14"/>
      <c r="J237" s="14"/>
      <c r="K237" s="14"/>
      <c r="L237" s="14"/>
    </row>
    <row r="238" spans="1:12" x14ac:dyDescent="0.2">
      <c r="A238" s="14"/>
      <c r="B238" s="55"/>
      <c r="C238" s="55"/>
      <c r="D238" s="14"/>
      <c r="E238" s="14"/>
      <c r="F238" s="14"/>
      <c r="G238" s="14"/>
      <c r="H238" s="14"/>
      <c r="I238" s="14"/>
      <c r="J238" s="14"/>
      <c r="K238" s="14"/>
      <c r="L238" s="14"/>
    </row>
    <row r="239" spans="1:12" x14ac:dyDescent="0.2">
      <c r="A239" s="14"/>
      <c r="B239" s="55"/>
      <c r="C239" s="55"/>
      <c r="D239" s="14"/>
      <c r="E239" s="14"/>
      <c r="F239" s="14"/>
      <c r="G239" s="14"/>
      <c r="H239" s="14"/>
      <c r="I239" s="14"/>
      <c r="J239" s="14"/>
      <c r="K239" s="14"/>
      <c r="L239" s="14"/>
    </row>
    <row r="240" spans="1:12" x14ac:dyDescent="0.2">
      <c r="A240" s="14"/>
      <c r="B240" s="55"/>
      <c r="C240" s="55"/>
      <c r="D240" s="14"/>
      <c r="E240" s="14"/>
      <c r="F240" s="14"/>
      <c r="G240" s="14"/>
      <c r="H240" s="14"/>
      <c r="I240" s="14"/>
      <c r="J240" s="14"/>
      <c r="K240" s="14"/>
      <c r="L240" s="14"/>
    </row>
    <row r="241" spans="1:12" x14ac:dyDescent="0.2">
      <c r="A241" s="14"/>
      <c r="B241" s="55"/>
      <c r="C241" s="55"/>
      <c r="D241" s="14"/>
      <c r="E241" s="14"/>
      <c r="F241" s="14"/>
      <c r="G241" s="14"/>
      <c r="H241" s="14"/>
      <c r="I241" s="14"/>
      <c r="J241" s="14"/>
      <c r="K241" s="14"/>
      <c r="L241" s="14"/>
    </row>
    <row r="242" spans="1:12" x14ac:dyDescent="0.2">
      <c r="A242" s="14"/>
      <c r="B242" s="55"/>
      <c r="C242" s="55"/>
      <c r="D242" s="14"/>
      <c r="E242" s="14"/>
      <c r="F242" s="14"/>
      <c r="G242" s="14"/>
      <c r="H242" s="14"/>
      <c r="I242" s="14"/>
      <c r="J242" s="14"/>
      <c r="K242" s="14"/>
      <c r="L242" s="14"/>
    </row>
    <row r="243" spans="1:12" x14ac:dyDescent="0.2">
      <c r="A243" s="14"/>
      <c r="B243" s="55"/>
      <c r="C243" s="55"/>
      <c r="D243" s="14"/>
      <c r="E243" s="14"/>
      <c r="F243" s="14"/>
      <c r="G243" s="14"/>
      <c r="H243" s="14"/>
      <c r="I243" s="14"/>
      <c r="J243" s="14"/>
      <c r="K243" s="14"/>
      <c r="L243" s="14"/>
    </row>
    <row r="244" spans="1:12" x14ac:dyDescent="0.2">
      <c r="A244" s="14"/>
      <c r="B244" s="55"/>
      <c r="C244" s="55"/>
      <c r="D244" s="14"/>
      <c r="E244" s="14"/>
      <c r="F244" s="14"/>
      <c r="G244" s="14"/>
      <c r="H244" s="14"/>
      <c r="I244" s="14"/>
      <c r="J244" s="14"/>
      <c r="K244" s="14"/>
      <c r="L244" s="14"/>
    </row>
    <row r="245" spans="1:12" x14ac:dyDescent="0.2">
      <c r="A245" s="14"/>
      <c r="B245" s="55"/>
      <c r="C245" s="55"/>
      <c r="D245" s="14"/>
      <c r="E245" s="14"/>
      <c r="F245" s="14"/>
      <c r="G245" s="14"/>
      <c r="H245" s="14"/>
      <c r="I245" s="14"/>
      <c r="J245" s="14"/>
      <c r="K245" s="14"/>
      <c r="L245" s="14"/>
    </row>
    <row r="246" spans="1:12" x14ac:dyDescent="0.2">
      <c r="A246" s="14"/>
      <c r="B246" s="55"/>
      <c r="C246" s="55"/>
      <c r="D246" s="14"/>
      <c r="E246" s="14"/>
      <c r="F246" s="14"/>
      <c r="G246" s="14"/>
      <c r="H246" s="14"/>
      <c r="I246" s="14"/>
      <c r="J246" s="14"/>
      <c r="K246" s="14"/>
      <c r="L246" s="14"/>
    </row>
    <row r="247" spans="1:12" x14ac:dyDescent="0.2">
      <c r="A247" s="14"/>
      <c r="B247" s="55"/>
      <c r="C247" s="55"/>
      <c r="D247" s="14"/>
      <c r="E247" s="14"/>
      <c r="F247" s="14"/>
      <c r="G247" s="14"/>
      <c r="H247" s="14"/>
      <c r="I247" s="14"/>
      <c r="J247" s="14"/>
      <c r="K247" s="14"/>
      <c r="L247" s="14"/>
    </row>
    <row r="248" spans="1:12" x14ac:dyDescent="0.2">
      <c r="A248" s="14"/>
      <c r="B248" s="55"/>
      <c r="C248" s="55"/>
      <c r="D248" s="14"/>
      <c r="E248" s="14"/>
      <c r="F248" s="14"/>
      <c r="G248" s="14"/>
      <c r="H248" s="14"/>
      <c r="I248" s="14"/>
      <c r="J248" s="14"/>
      <c r="K248" s="14"/>
      <c r="L248" s="14"/>
    </row>
    <row r="249" spans="1:12" x14ac:dyDescent="0.2">
      <c r="A249" s="14"/>
      <c r="B249" s="55"/>
      <c r="C249" s="55"/>
      <c r="D249" s="14"/>
      <c r="E249" s="14"/>
      <c r="F249" s="14"/>
      <c r="G249" s="14"/>
      <c r="H249" s="14"/>
      <c r="I249" s="14"/>
      <c r="J249" s="14"/>
      <c r="K249" s="14"/>
      <c r="L249" s="14"/>
    </row>
    <row r="250" spans="1:12" x14ac:dyDescent="0.2">
      <c r="A250" s="14"/>
      <c r="B250" s="55"/>
      <c r="C250" s="55"/>
      <c r="D250" s="14"/>
      <c r="E250" s="14"/>
      <c r="F250" s="14"/>
      <c r="G250" s="14"/>
      <c r="H250" s="14"/>
      <c r="I250" s="14"/>
      <c r="J250" s="14"/>
      <c r="K250" s="14"/>
      <c r="L250" s="14"/>
    </row>
    <row r="251" spans="1:12" x14ac:dyDescent="0.2">
      <c r="A251" s="14"/>
      <c r="B251" s="55"/>
      <c r="C251" s="55"/>
      <c r="D251" s="14"/>
      <c r="E251" s="14"/>
      <c r="F251" s="14"/>
      <c r="G251" s="14"/>
      <c r="H251" s="14"/>
      <c r="I251" s="14"/>
      <c r="J251" s="14"/>
      <c r="K251" s="14"/>
      <c r="L251" s="14"/>
    </row>
    <row r="252" spans="1:12" x14ac:dyDescent="0.2">
      <c r="A252" s="14"/>
      <c r="B252" s="55"/>
      <c r="C252" s="55"/>
      <c r="D252" s="14"/>
      <c r="E252" s="14"/>
      <c r="F252" s="14"/>
      <c r="G252" s="14"/>
      <c r="H252" s="14"/>
      <c r="I252" s="14"/>
      <c r="J252" s="14"/>
      <c r="K252" s="14"/>
      <c r="L252" s="14"/>
    </row>
    <row r="253" spans="1:12" x14ac:dyDescent="0.2">
      <c r="A253" s="14"/>
      <c r="B253" s="55"/>
      <c r="C253" s="55"/>
      <c r="D253" s="14"/>
      <c r="E253" s="14"/>
      <c r="F253" s="14"/>
      <c r="G253" s="14"/>
      <c r="H253" s="14"/>
      <c r="I253" s="14"/>
      <c r="J253" s="14"/>
      <c r="K253" s="14"/>
      <c r="L253" s="14"/>
    </row>
    <row r="254" spans="1:12" x14ac:dyDescent="0.2">
      <c r="A254" s="14"/>
      <c r="B254" s="55"/>
      <c r="C254" s="55"/>
      <c r="D254" s="14"/>
      <c r="E254" s="14"/>
      <c r="F254" s="14"/>
      <c r="G254" s="14"/>
      <c r="H254" s="14"/>
      <c r="I254" s="14"/>
      <c r="J254" s="14"/>
      <c r="K254" s="14"/>
      <c r="L254" s="14"/>
    </row>
    <row r="255" spans="1:12" x14ac:dyDescent="0.2">
      <c r="A255" s="14"/>
      <c r="B255" s="55"/>
      <c r="C255" s="55"/>
      <c r="D255" s="14"/>
      <c r="E255" s="14"/>
      <c r="F255" s="14"/>
      <c r="G255" s="14"/>
      <c r="H255" s="14"/>
      <c r="I255" s="14"/>
      <c r="J255" s="14"/>
      <c r="K255" s="14"/>
      <c r="L255" s="14"/>
    </row>
    <row r="256" spans="1:12" x14ac:dyDescent="0.2">
      <c r="A256" s="14"/>
      <c r="B256" s="55"/>
      <c r="C256" s="55"/>
      <c r="D256" s="14"/>
      <c r="E256" s="14"/>
      <c r="F256" s="14"/>
      <c r="G256" s="14"/>
      <c r="H256" s="14"/>
      <c r="I256" s="14"/>
      <c r="J256" s="14"/>
      <c r="K256" s="14"/>
      <c r="L256" s="14"/>
    </row>
    <row r="257" spans="1:12" x14ac:dyDescent="0.2">
      <c r="A257" s="14"/>
      <c r="B257" s="55"/>
      <c r="C257" s="55"/>
      <c r="D257" s="14"/>
      <c r="E257" s="14"/>
      <c r="F257" s="14"/>
      <c r="G257" s="14"/>
      <c r="H257" s="14"/>
      <c r="I257" s="14"/>
      <c r="J257" s="14"/>
      <c r="K257" s="14"/>
      <c r="L257" s="14"/>
    </row>
    <row r="258" spans="1:12" x14ac:dyDescent="0.2">
      <c r="A258" s="14"/>
      <c r="B258" s="55"/>
      <c r="C258" s="55"/>
      <c r="D258" s="14"/>
      <c r="E258" s="14"/>
      <c r="F258" s="14"/>
      <c r="G258" s="14"/>
      <c r="H258" s="14"/>
      <c r="I258" s="14"/>
      <c r="J258" s="14"/>
      <c r="K258" s="14"/>
      <c r="L258" s="14"/>
    </row>
    <row r="259" spans="1:12" x14ac:dyDescent="0.2">
      <c r="A259" s="14"/>
      <c r="B259" s="55"/>
      <c r="C259" s="55"/>
      <c r="D259" s="14"/>
      <c r="E259" s="14"/>
      <c r="F259" s="14"/>
      <c r="G259" s="14"/>
      <c r="H259" s="14"/>
      <c r="I259" s="14"/>
      <c r="J259" s="14"/>
      <c r="K259" s="14"/>
      <c r="L259" s="14"/>
    </row>
    <row r="260" spans="1:12" x14ac:dyDescent="0.2">
      <c r="A260" s="14"/>
      <c r="B260" s="55"/>
      <c r="C260" s="55"/>
      <c r="D260" s="14"/>
      <c r="E260" s="14"/>
      <c r="F260" s="14"/>
      <c r="G260" s="14"/>
      <c r="H260" s="14"/>
      <c r="I260" s="14"/>
      <c r="J260" s="14"/>
      <c r="K260" s="14"/>
      <c r="L260" s="14"/>
    </row>
    <row r="261" spans="1:12" x14ac:dyDescent="0.2">
      <c r="A261" s="14"/>
      <c r="B261" s="55"/>
      <c r="C261" s="55"/>
      <c r="D261" s="14"/>
      <c r="E261" s="14"/>
      <c r="F261" s="14"/>
      <c r="G261" s="14"/>
      <c r="H261" s="14"/>
      <c r="I261" s="14"/>
      <c r="J261" s="14"/>
      <c r="K261" s="14"/>
      <c r="L261" s="14"/>
    </row>
    <row r="262" spans="1:12" x14ac:dyDescent="0.2">
      <c r="A262" s="14"/>
      <c r="B262" s="55"/>
      <c r="C262" s="55"/>
      <c r="D262" s="14"/>
      <c r="E262" s="14"/>
      <c r="F262" s="14"/>
      <c r="G262" s="14"/>
      <c r="H262" s="14"/>
      <c r="I262" s="14"/>
      <c r="J262" s="14"/>
      <c r="K262" s="14"/>
      <c r="L262" s="14"/>
    </row>
    <row r="263" spans="1:12" x14ac:dyDescent="0.2">
      <c r="A263" s="14"/>
      <c r="B263" s="55"/>
      <c r="C263" s="55"/>
      <c r="D263" s="14"/>
      <c r="E263" s="14"/>
      <c r="F263" s="14"/>
      <c r="G263" s="14"/>
      <c r="H263" s="14"/>
      <c r="I263" s="14"/>
      <c r="J263" s="14"/>
      <c r="K263" s="14"/>
      <c r="L263" s="14"/>
    </row>
    <row r="264" spans="1:12" x14ac:dyDescent="0.2">
      <c r="A264" s="14"/>
      <c r="B264" s="55"/>
      <c r="C264" s="55"/>
      <c r="D264" s="14"/>
      <c r="E264" s="14"/>
      <c r="F264" s="14"/>
      <c r="G264" s="14"/>
      <c r="H264" s="14"/>
      <c r="I264" s="14"/>
      <c r="J264" s="14"/>
      <c r="K264" s="14"/>
      <c r="L264" s="14"/>
    </row>
    <row r="265" spans="1:12" x14ac:dyDescent="0.2">
      <c r="A265" s="14"/>
      <c r="B265" s="55"/>
      <c r="C265" s="55"/>
      <c r="D265" s="14"/>
      <c r="E265" s="14"/>
      <c r="F265" s="14"/>
      <c r="G265" s="14"/>
      <c r="H265" s="14"/>
      <c r="I265" s="14"/>
      <c r="J265" s="14"/>
      <c r="K265" s="14"/>
      <c r="L265" s="14"/>
    </row>
    <row r="266" spans="1:12" x14ac:dyDescent="0.2">
      <c r="A266" s="14"/>
      <c r="B266" s="55"/>
      <c r="C266" s="55"/>
      <c r="D266" s="14"/>
      <c r="E266" s="14"/>
      <c r="F266" s="14"/>
      <c r="G266" s="14"/>
      <c r="H266" s="14"/>
      <c r="I266" s="14"/>
      <c r="J266" s="14"/>
      <c r="K266" s="14"/>
      <c r="L266" s="14"/>
    </row>
    <row r="267" spans="1:12" x14ac:dyDescent="0.2">
      <c r="A267" s="14"/>
      <c r="B267" s="55"/>
      <c r="C267" s="55"/>
      <c r="D267" s="14"/>
      <c r="E267" s="14"/>
      <c r="F267" s="14"/>
      <c r="G267" s="14"/>
      <c r="H267" s="14"/>
      <c r="I267" s="14"/>
      <c r="J267" s="14"/>
      <c r="K267" s="14"/>
      <c r="L267" s="14"/>
    </row>
    <row r="268" spans="1:12" x14ac:dyDescent="0.2">
      <c r="A268" s="14"/>
      <c r="B268" s="55"/>
      <c r="C268" s="55"/>
      <c r="D268" s="14"/>
      <c r="E268" s="14"/>
      <c r="F268" s="14"/>
      <c r="G268" s="14"/>
      <c r="H268" s="14"/>
      <c r="I268" s="14"/>
      <c r="J268" s="14"/>
      <c r="K268" s="14"/>
      <c r="L268" s="14"/>
    </row>
    <row r="269" spans="1:12" x14ac:dyDescent="0.2">
      <c r="A269" s="14"/>
      <c r="B269" s="55"/>
      <c r="C269" s="55"/>
      <c r="D269" s="14"/>
      <c r="E269" s="14"/>
      <c r="F269" s="14"/>
      <c r="G269" s="14"/>
      <c r="H269" s="14"/>
      <c r="I269" s="14"/>
      <c r="J269" s="14"/>
      <c r="K269" s="14"/>
      <c r="L269" s="14"/>
    </row>
    <row r="270" spans="1:12" x14ac:dyDescent="0.2">
      <c r="A270" s="14"/>
      <c r="B270" s="55"/>
      <c r="C270" s="55"/>
      <c r="D270" s="14"/>
      <c r="E270" s="14"/>
      <c r="F270" s="14"/>
      <c r="G270" s="14"/>
      <c r="H270" s="14"/>
      <c r="I270" s="14"/>
      <c r="J270" s="14"/>
      <c r="K270" s="14"/>
      <c r="L270" s="14"/>
    </row>
    <row r="271" spans="1:12" x14ac:dyDescent="0.2">
      <c r="A271" s="14"/>
      <c r="B271" s="55"/>
      <c r="C271" s="55"/>
      <c r="D271" s="14"/>
      <c r="E271" s="14"/>
      <c r="F271" s="14"/>
      <c r="G271" s="14"/>
      <c r="H271" s="14"/>
      <c r="I271" s="14"/>
      <c r="J271" s="14"/>
      <c r="K271" s="14"/>
      <c r="L271" s="14"/>
    </row>
    <row r="272" spans="1:12" x14ac:dyDescent="0.2">
      <c r="A272" s="14"/>
      <c r="B272" s="55"/>
      <c r="C272" s="55"/>
      <c r="D272" s="14"/>
      <c r="E272" s="14"/>
      <c r="F272" s="14"/>
      <c r="G272" s="14"/>
      <c r="H272" s="14"/>
      <c r="I272" s="14"/>
      <c r="J272" s="14"/>
      <c r="K272" s="14"/>
      <c r="L272" s="14"/>
    </row>
    <row r="273" spans="1:12" x14ac:dyDescent="0.2">
      <c r="A273" s="14"/>
      <c r="B273" s="55"/>
      <c r="C273" s="55"/>
      <c r="D273" s="14"/>
      <c r="E273" s="14"/>
      <c r="F273" s="14"/>
      <c r="G273" s="14"/>
      <c r="H273" s="14"/>
      <c r="I273" s="14"/>
      <c r="J273" s="14"/>
      <c r="K273" s="14"/>
      <c r="L273" s="14"/>
    </row>
    <row r="274" spans="1:12" x14ac:dyDescent="0.2">
      <c r="A274" s="14"/>
      <c r="B274" s="55"/>
      <c r="C274" s="55"/>
      <c r="D274" s="14"/>
      <c r="E274" s="14"/>
      <c r="F274" s="14"/>
      <c r="G274" s="14"/>
      <c r="H274" s="14"/>
      <c r="I274" s="14"/>
      <c r="J274" s="14"/>
      <c r="K274" s="14"/>
      <c r="L274" s="14"/>
    </row>
    <row r="275" spans="1:12" x14ac:dyDescent="0.2">
      <c r="A275" s="14"/>
      <c r="B275" s="55"/>
      <c r="C275" s="55"/>
      <c r="D275" s="14"/>
      <c r="E275" s="14"/>
      <c r="F275" s="14"/>
      <c r="G275" s="14"/>
      <c r="H275" s="14"/>
      <c r="I275" s="14"/>
      <c r="J275" s="14"/>
      <c r="K275" s="14"/>
      <c r="L275" s="14"/>
    </row>
    <row r="276" spans="1:12" x14ac:dyDescent="0.2">
      <c r="A276" s="14"/>
      <c r="B276" s="55"/>
      <c r="C276" s="55"/>
      <c r="D276" s="14"/>
      <c r="E276" s="14"/>
      <c r="F276" s="14"/>
      <c r="G276" s="14"/>
      <c r="H276" s="14"/>
      <c r="I276" s="14"/>
      <c r="J276" s="14"/>
      <c r="K276" s="14"/>
      <c r="L276" s="14"/>
    </row>
    <row r="277" spans="1:12" x14ac:dyDescent="0.2">
      <c r="A277" s="14"/>
      <c r="B277" s="55"/>
      <c r="C277" s="55"/>
      <c r="D277" s="14"/>
      <c r="E277" s="14"/>
      <c r="F277" s="14"/>
      <c r="G277" s="14"/>
      <c r="H277" s="14"/>
      <c r="I277" s="14"/>
      <c r="J277" s="14"/>
      <c r="K277" s="14"/>
      <c r="L277" s="14"/>
    </row>
    <row r="278" spans="1:12" x14ac:dyDescent="0.2">
      <c r="A278" s="14"/>
      <c r="B278" s="55"/>
      <c r="C278" s="55"/>
      <c r="D278" s="14"/>
      <c r="E278" s="14"/>
      <c r="F278" s="14"/>
      <c r="G278" s="14"/>
      <c r="H278" s="14"/>
      <c r="I278" s="14"/>
      <c r="J278" s="14"/>
      <c r="K278" s="14"/>
      <c r="L278" s="14"/>
    </row>
    <row r="279" spans="1:12" x14ac:dyDescent="0.2">
      <c r="A279" s="14"/>
      <c r="B279" s="55"/>
      <c r="C279" s="55"/>
      <c r="D279" s="14"/>
      <c r="E279" s="14"/>
      <c r="F279" s="14"/>
      <c r="G279" s="14"/>
      <c r="H279" s="14"/>
      <c r="I279" s="14"/>
      <c r="J279" s="14"/>
      <c r="K279" s="14"/>
      <c r="L279" s="14"/>
    </row>
    <row r="280" spans="1:12" x14ac:dyDescent="0.2">
      <c r="A280" s="14"/>
      <c r="B280" s="55"/>
      <c r="C280" s="55"/>
      <c r="D280" s="14"/>
      <c r="E280" s="14"/>
      <c r="F280" s="14"/>
      <c r="G280" s="14"/>
      <c r="H280" s="14"/>
      <c r="I280" s="14"/>
      <c r="J280" s="14"/>
      <c r="K280" s="14"/>
      <c r="L280" s="14"/>
    </row>
    <row r="281" spans="1:12" x14ac:dyDescent="0.2">
      <c r="A281" s="14"/>
      <c r="B281" s="55"/>
      <c r="C281" s="55"/>
      <c r="D281" s="14"/>
      <c r="E281" s="14"/>
      <c r="F281" s="14"/>
      <c r="G281" s="14"/>
      <c r="H281" s="14"/>
      <c r="I281" s="14"/>
      <c r="J281" s="14"/>
      <c r="K281" s="14"/>
      <c r="L281" s="14"/>
    </row>
    <row r="282" spans="1:12" x14ac:dyDescent="0.2">
      <c r="A282" s="14"/>
      <c r="B282" s="55"/>
      <c r="C282" s="55"/>
      <c r="D282" s="14"/>
      <c r="E282" s="14"/>
      <c r="F282" s="14"/>
      <c r="G282" s="14"/>
      <c r="H282" s="14"/>
      <c r="I282" s="14"/>
      <c r="J282" s="14"/>
      <c r="K282" s="14"/>
      <c r="L282" s="14"/>
    </row>
    <row r="283" spans="1:12" x14ac:dyDescent="0.2">
      <c r="A283" s="14"/>
      <c r="B283" s="55"/>
      <c r="C283" s="55"/>
      <c r="D283" s="14"/>
      <c r="E283" s="14"/>
      <c r="F283" s="14"/>
      <c r="G283" s="14"/>
      <c r="H283" s="14"/>
      <c r="I283" s="14"/>
      <c r="J283" s="14"/>
      <c r="K283" s="14"/>
      <c r="L283" s="14"/>
    </row>
    <row r="284" spans="1:12" x14ac:dyDescent="0.2">
      <c r="A284" s="14"/>
      <c r="B284" s="55"/>
      <c r="C284" s="55"/>
      <c r="D284" s="14"/>
      <c r="E284" s="14"/>
      <c r="F284" s="14"/>
      <c r="G284" s="14"/>
      <c r="H284" s="14"/>
      <c r="I284" s="14"/>
      <c r="J284" s="14"/>
      <c r="K284" s="14"/>
      <c r="L284" s="14"/>
    </row>
    <row r="285" spans="1:12" x14ac:dyDescent="0.2">
      <c r="A285" s="14"/>
      <c r="B285" s="55"/>
      <c r="C285" s="55"/>
      <c r="D285" s="14"/>
      <c r="E285" s="14"/>
      <c r="F285" s="14"/>
      <c r="G285" s="14"/>
      <c r="H285" s="14"/>
      <c r="I285" s="14"/>
      <c r="J285" s="14"/>
      <c r="K285" s="14"/>
      <c r="L285" s="14"/>
    </row>
    <row r="286" spans="1:12" x14ac:dyDescent="0.2">
      <c r="A286" s="14"/>
      <c r="B286" s="55"/>
      <c r="C286" s="55"/>
      <c r="D286" s="14"/>
      <c r="E286" s="14"/>
      <c r="F286" s="14"/>
      <c r="G286" s="14"/>
      <c r="H286" s="14"/>
      <c r="I286" s="14"/>
      <c r="J286" s="14"/>
      <c r="K286" s="14"/>
      <c r="L286" s="14"/>
    </row>
    <row r="287" spans="1:12" x14ac:dyDescent="0.2">
      <c r="A287" s="14"/>
      <c r="B287" s="55"/>
      <c r="C287" s="55"/>
      <c r="D287" s="14"/>
      <c r="E287" s="14"/>
      <c r="F287" s="14"/>
      <c r="G287" s="14"/>
      <c r="H287" s="14"/>
      <c r="I287" s="14"/>
      <c r="J287" s="14"/>
      <c r="K287" s="14"/>
      <c r="L287" s="14"/>
    </row>
    <row r="288" spans="1:12" x14ac:dyDescent="0.2">
      <c r="A288" s="14"/>
      <c r="B288" s="55"/>
      <c r="C288" s="55"/>
      <c r="D288" s="14"/>
      <c r="E288" s="14"/>
      <c r="F288" s="14"/>
      <c r="G288" s="14"/>
      <c r="H288" s="14"/>
      <c r="I288" s="14"/>
      <c r="J288" s="14"/>
      <c r="K288" s="14"/>
      <c r="L288" s="14"/>
    </row>
    <row r="289" spans="1:12" x14ac:dyDescent="0.2">
      <c r="A289" s="14"/>
      <c r="B289" s="55"/>
      <c r="C289" s="55"/>
      <c r="D289" s="14"/>
      <c r="E289" s="14"/>
      <c r="F289" s="14"/>
      <c r="G289" s="14"/>
      <c r="H289" s="14"/>
      <c r="I289" s="14"/>
      <c r="J289" s="14"/>
      <c r="K289" s="14"/>
      <c r="L289" s="14"/>
    </row>
    <row r="290" spans="1:12" x14ac:dyDescent="0.2">
      <c r="A290" s="14"/>
      <c r="B290" s="55"/>
      <c r="C290" s="55"/>
      <c r="D290" s="14"/>
      <c r="E290" s="14"/>
      <c r="F290" s="14"/>
      <c r="G290" s="14"/>
      <c r="H290" s="14"/>
      <c r="I290" s="14"/>
      <c r="J290" s="14"/>
      <c r="K290" s="14"/>
      <c r="L290" s="14"/>
    </row>
    <row r="291" spans="1:12" x14ac:dyDescent="0.2">
      <c r="A291" s="14"/>
      <c r="B291" s="55"/>
      <c r="C291" s="55"/>
      <c r="D291" s="14"/>
      <c r="E291" s="14"/>
      <c r="F291" s="14"/>
      <c r="G291" s="14"/>
      <c r="H291" s="14"/>
      <c r="I291" s="14"/>
      <c r="J291" s="14"/>
      <c r="K291" s="14"/>
      <c r="L291" s="14"/>
    </row>
    <row r="292" spans="1:12" x14ac:dyDescent="0.2">
      <c r="A292" s="14"/>
      <c r="B292" s="55"/>
      <c r="C292" s="55"/>
      <c r="D292" s="14"/>
      <c r="E292" s="14"/>
      <c r="F292" s="14"/>
      <c r="G292" s="14"/>
      <c r="H292" s="14"/>
      <c r="I292" s="14"/>
      <c r="J292" s="14"/>
      <c r="K292" s="14"/>
      <c r="L292" s="14"/>
    </row>
    <row r="293" spans="1:12" x14ac:dyDescent="0.2">
      <c r="A293" s="14"/>
      <c r="B293" s="55"/>
      <c r="C293" s="55"/>
      <c r="D293" s="14"/>
      <c r="E293" s="14"/>
      <c r="F293" s="14"/>
      <c r="G293" s="14"/>
      <c r="H293" s="14"/>
      <c r="I293" s="14"/>
      <c r="J293" s="14"/>
      <c r="K293" s="14"/>
      <c r="L293" s="14"/>
    </row>
    <row r="294" spans="1:12" x14ac:dyDescent="0.2">
      <c r="A294" s="14"/>
      <c r="B294" s="55"/>
      <c r="C294" s="55"/>
      <c r="D294" s="14"/>
      <c r="E294" s="14"/>
      <c r="F294" s="14"/>
      <c r="G294" s="14"/>
      <c r="H294" s="14"/>
      <c r="I294" s="14"/>
      <c r="J294" s="14"/>
      <c r="K294" s="14"/>
      <c r="L294" s="14"/>
    </row>
    <row r="295" spans="1:12" x14ac:dyDescent="0.2">
      <c r="A295" s="14"/>
      <c r="B295" s="55"/>
      <c r="C295" s="55"/>
      <c r="D295" s="14"/>
      <c r="E295" s="14"/>
      <c r="F295" s="14"/>
      <c r="G295" s="14"/>
      <c r="H295" s="14"/>
      <c r="I295" s="14"/>
      <c r="J295" s="14"/>
      <c r="K295" s="14"/>
      <c r="L295" s="14"/>
    </row>
    <row r="296" spans="1:12" x14ac:dyDescent="0.2">
      <c r="A296" s="14"/>
      <c r="B296" s="55"/>
      <c r="C296" s="55"/>
      <c r="D296" s="14"/>
      <c r="E296" s="14"/>
      <c r="F296" s="14"/>
      <c r="G296" s="14"/>
      <c r="H296" s="14"/>
      <c r="I296" s="14"/>
      <c r="J296" s="14"/>
      <c r="K296" s="14"/>
      <c r="L296" s="14"/>
    </row>
    <row r="297" spans="1:12" x14ac:dyDescent="0.2">
      <c r="A297" s="14"/>
      <c r="B297" s="55"/>
      <c r="C297" s="55"/>
      <c r="D297" s="14"/>
      <c r="E297" s="14"/>
      <c r="F297" s="14"/>
      <c r="G297" s="14"/>
      <c r="H297" s="14"/>
      <c r="I297" s="14"/>
      <c r="J297" s="14"/>
      <c r="K297" s="14"/>
      <c r="L297" s="14"/>
    </row>
    <row r="298" spans="1:12" x14ac:dyDescent="0.2">
      <c r="A298" s="14"/>
      <c r="B298" s="55"/>
      <c r="C298" s="55"/>
      <c r="D298" s="14"/>
      <c r="E298" s="14"/>
      <c r="F298" s="14"/>
      <c r="G298" s="14"/>
      <c r="H298" s="14"/>
      <c r="I298" s="14"/>
      <c r="J298" s="14"/>
      <c r="K298" s="14"/>
      <c r="L298" s="14"/>
    </row>
    <row r="299" spans="1:12" x14ac:dyDescent="0.2">
      <c r="A299" s="14"/>
      <c r="B299" s="55"/>
      <c r="C299" s="55"/>
      <c r="D299" s="14"/>
      <c r="E299" s="14"/>
      <c r="F299" s="14"/>
      <c r="G299" s="14"/>
      <c r="H299" s="14"/>
      <c r="I299" s="14"/>
      <c r="J299" s="14"/>
      <c r="K299" s="14"/>
      <c r="L299" s="14"/>
    </row>
    <row r="300" spans="1:12" x14ac:dyDescent="0.2">
      <c r="A300" s="14"/>
      <c r="B300" s="55"/>
      <c r="C300" s="55"/>
      <c r="D300" s="14"/>
      <c r="E300" s="14"/>
      <c r="F300" s="14"/>
      <c r="G300" s="14"/>
      <c r="H300" s="14"/>
      <c r="I300" s="14"/>
      <c r="J300" s="14"/>
      <c r="K300" s="14"/>
      <c r="L300" s="14"/>
    </row>
    <row r="301" spans="1:12" x14ac:dyDescent="0.2">
      <c r="A301" s="14"/>
      <c r="B301" s="55"/>
      <c r="C301" s="55"/>
      <c r="D301" s="14"/>
      <c r="E301" s="14"/>
      <c r="F301" s="14"/>
      <c r="G301" s="14"/>
      <c r="H301" s="14"/>
      <c r="I301" s="14"/>
      <c r="J301" s="14"/>
      <c r="K301" s="14"/>
      <c r="L301" s="14"/>
    </row>
    <row r="302" spans="1:12" x14ac:dyDescent="0.2">
      <c r="A302" s="14"/>
      <c r="B302" s="55"/>
      <c r="C302" s="55"/>
      <c r="D302" s="14"/>
      <c r="E302" s="14"/>
      <c r="F302" s="14"/>
      <c r="G302" s="14"/>
      <c r="H302" s="14"/>
      <c r="I302" s="14"/>
      <c r="J302" s="14"/>
      <c r="K302" s="14"/>
      <c r="L302" s="14"/>
    </row>
    <row r="303" spans="1:12" x14ac:dyDescent="0.2">
      <c r="A303" s="14"/>
      <c r="B303" s="55"/>
      <c r="C303" s="55"/>
      <c r="D303" s="14"/>
      <c r="E303" s="14"/>
      <c r="F303" s="14"/>
      <c r="G303" s="14"/>
      <c r="H303" s="14"/>
      <c r="I303" s="14"/>
      <c r="J303" s="14"/>
      <c r="K303" s="14"/>
      <c r="L303" s="14"/>
    </row>
    <row r="304" spans="1:12" x14ac:dyDescent="0.2">
      <c r="A304" s="14"/>
      <c r="B304" s="55"/>
      <c r="C304" s="55"/>
      <c r="D304" s="14"/>
      <c r="E304" s="14"/>
      <c r="F304" s="14"/>
      <c r="G304" s="14"/>
      <c r="H304" s="14"/>
      <c r="I304" s="14"/>
      <c r="J304" s="14"/>
      <c r="K304" s="14"/>
      <c r="L304" s="14"/>
    </row>
    <row r="305" spans="1:12" x14ac:dyDescent="0.2">
      <c r="A305" s="14"/>
      <c r="B305" s="55"/>
      <c r="C305" s="55"/>
      <c r="D305" s="14"/>
      <c r="E305" s="14"/>
      <c r="F305" s="14"/>
      <c r="G305" s="14"/>
      <c r="H305" s="14"/>
      <c r="I305" s="14"/>
      <c r="J305" s="14"/>
      <c r="K305" s="14"/>
      <c r="L305" s="14"/>
    </row>
    <row r="306" spans="1:12" x14ac:dyDescent="0.2">
      <c r="A306" s="14"/>
      <c r="B306" s="55"/>
      <c r="C306" s="55"/>
      <c r="D306" s="14"/>
      <c r="E306" s="14"/>
      <c r="F306" s="14"/>
      <c r="G306" s="14"/>
      <c r="H306" s="14"/>
      <c r="I306" s="14"/>
      <c r="J306" s="14"/>
      <c r="K306" s="14"/>
      <c r="L306" s="14"/>
    </row>
    <row r="307" spans="1:12" x14ac:dyDescent="0.2">
      <c r="A307" s="14"/>
      <c r="B307" s="55"/>
      <c r="C307" s="55"/>
      <c r="D307" s="14"/>
      <c r="E307" s="14"/>
      <c r="F307" s="14"/>
      <c r="G307" s="14"/>
      <c r="H307" s="14"/>
      <c r="I307" s="14"/>
      <c r="J307" s="14"/>
      <c r="K307" s="14"/>
      <c r="L307" s="14"/>
    </row>
    <row r="308" spans="1:12" x14ac:dyDescent="0.2">
      <c r="A308" s="14"/>
      <c r="B308" s="55"/>
      <c r="C308" s="55"/>
      <c r="D308" s="14"/>
      <c r="E308" s="14"/>
      <c r="F308" s="14"/>
      <c r="G308" s="14"/>
      <c r="H308" s="14"/>
      <c r="I308" s="14"/>
      <c r="J308" s="14"/>
      <c r="K308" s="14"/>
      <c r="L308" s="14"/>
    </row>
    <row r="309" spans="1:12" x14ac:dyDescent="0.2">
      <c r="A309" s="14"/>
      <c r="B309" s="55"/>
      <c r="C309" s="55"/>
      <c r="D309" s="14"/>
      <c r="E309" s="14"/>
      <c r="F309" s="14"/>
      <c r="G309" s="14"/>
      <c r="H309" s="14"/>
      <c r="I309" s="14"/>
      <c r="J309" s="14"/>
      <c r="K309" s="14"/>
      <c r="L309" s="14"/>
    </row>
    <row r="310" spans="1:12" x14ac:dyDescent="0.2">
      <c r="A310" s="14"/>
      <c r="B310" s="55"/>
      <c r="C310" s="55"/>
      <c r="D310" s="14"/>
      <c r="E310" s="14"/>
      <c r="F310" s="14"/>
      <c r="G310" s="14"/>
      <c r="H310" s="14"/>
      <c r="I310" s="14"/>
      <c r="J310" s="14"/>
      <c r="K310" s="14"/>
      <c r="L310" s="14"/>
    </row>
    <row r="311" spans="1:12" x14ac:dyDescent="0.2">
      <c r="A311" s="14"/>
      <c r="B311" s="55"/>
      <c r="C311" s="55"/>
      <c r="D311" s="14"/>
      <c r="E311" s="14"/>
      <c r="F311" s="14"/>
      <c r="G311" s="14"/>
      <c r="H311" s="14"/>
      <c r="I311" s="14"/>
      <c r="J311" s="14"/>
      <c r="K311" s="14"/>
      <c r="L311" s="14"/>
    </row>
    <row r="312" spans="1:12" x14ac:dyDescent="0.2">
      <c r="A312" s="14"/>
      <c r="B312" s="55"/>
      <c r="C312" s="55"/>
      <c r="D312" s="14"/>
      <c r="E312" s="14"/>
      <c r="F312" s="14"/>
      <c r="G312" s="14"/>
      <c r="H312" s="14"/>
      <c r="I312" s="14"/>
      <c r="J312" s="14"/>
      <c r="K312" s="14"/>
      <c r="L312" s="14"/>
    </row>
    <row r="313" spans="1:12" x14ac:dyDescent="0.2">
      <c r="A313" s="14"/>
      <c r="B313" s="55"/>
      <c r="C313" s="55"/>
      <c r="D313" s="14"/>
      <c r="E313" s="14"/>
      <c r="F313" s="14"/>
      <c r="G313" s="14"/>
      <c r="H313" s="14"/>
      <c r="I313" s="14"/>
      <c r="J313" s="14"/>
      <c r="K313" s="14"/>
      <c r="L313" s="14"/>
    </row>
    <row r="314" spans="1:12" x14ac:dyDescent="0.2">
      <c r="A314" s="14"/>
      <c r="B314" s="55"/>
      <c r="C314" s="55"/>
      <c r="D314" s="14"/>
      <c r="E314" s="14"/>
      <c r="F314" s="14"/>
      <c r="G314" s="14"/>
      <c r="H314" s="14"/>
      <c r="I314" s="14"/>
      <c r="J314" s="14"/>
      <c r="K314" s="14"/>
      <c r="L314" s="14"/>
    </row>
    <row r="315" spans="1:12" x14ac:dyDescent="0.2">
      <c r="A315" s="14"/>
      <c r="B315" s="55"/>
      <c r="C315" s="55"/>
      <c r="D315" s="14"/>
      <c r="E315" s="14"/>
      <c r="F315" s="14"/>
      <c r="G315" s="14"/>
      <c r="H315" s="14"/>
      <c r="I315" s="14"/>
      <c r="J315" s="14"/>
      <c r="K315" s="14"/>
      <c r="L315" s="14"/>
    </row>
    <row r="316" spans="1:12" x14ac:dyDescent="0.2">
      <c r="A316" s="14"/>
      <c r="B316" s="55"/>
      <c r="C316" s="55"/>
      <c r="D316" s="14"/>
      <c r="E316" s="14"/>
      <c r="F316" s="14"/>
      <c r="G316" s="14"/>
      <c r="H316" s="14"/>
      <c r="I316" s="14"/>
      <c r="J316" s="14"/>
      <c r="K316" s="14"/>
      <c r="L316" s="14"/>
    </row>
    <row r="317" spans="1:12" x14ac:dyDescent="0.2">
      <c r="A317" s="14"/>
      <c r="B317" s="55"/>
      <c r="C317" s="55"/>
      <c r="D317" s="14"/>
      <c r="E317" s="14"/>
      <c r="F317" s="14"/>
      <c r="G317" s="14"/>
      <c r="H317" s="14"/>
      <c r="I317" s="14"/>
      <c r="J317" s="14"/>
      <c r="K317" s="14"/>
      <c r="L317" s="14"/>
    </row>
    <row r="318" spans="1:12" x14ac:dyDescent="0.2">
      <c r="A318" s="14"/>
      <c r="B318" s="55"/>
      <c r="C318" s="55"/>
      <c r="D318" s="14"/>
      <c r="E318" s="14"/>
      <c r="F318" s="14"/>
      <c r="G318" s="14"/>
      <c r="H318" s="14"/>
      <c r="I318" s="14"/>
      <c r="J318" s="14"/>
      <c r="K318" s="14"/>
      <c r="L318" s="14"/>
    </row>
    <row r="319" spans="1:12" x14ac:dyDescent="0.2">
      <c r="A319" s="14"/>
      <c r="B319" s="55"/>
      <c r="C319" s="55"/>
      <c r="D319" s="14"/>
      <c r="E319" s="14"/>
      <c r="F319" s="14"/>
      <c r="G319" s="14"/>
      <c r="H319" s="14"/>
      <c r="I319" s="14"/>
      <c r="J319" s="14"/>
      <c r="K319" s="14"/>
      <c r="L319" s="14"/>
    </row>
    <row r="320" spans="1:12" x14ac:dyDescent="0.2">
      <c r="A320" s="14"/>
      <c r="B320" s="55"/>
      <c r="C320" s="55"/>
      <c r="D320" s="14"/>
      <c r="E320" s="14"/>
      <c r="F320" s="14"/>
      <c r="G320" s="14"/>
      <c r="H320" s="14"/>
      <c r="I320" s="14"/>
      <c r="J320" s="14"/>
      <c r="K320" s="14"/>
      <c r="L320" s="14"/>
    </row>
    <row r="321" spans="1:12" x14ac:dyDescent="0.2">
      <c r="A321" s="14"/>
      <c r="B321" s="55"/>
      <c r="C321" s="55"/>
      <c r="D321" s="14"/>
      <c r="E321" s="14"/>
      <c r="F321" s="14"/>
      <c r="G321" s="14"/>
      <c r="H321" s="14"/>
      <c r="I321" s="14"/>
      <c r="J321" s="14"/>
      <c r="K321" s="14"/>
      <c r="L321" s="14"/>
    </row>
    <row r="322" spans="1:12" x14ac:dyDescent="0.2">
      <c r="A322" s="14"/>
      <c r="B322" s="55"/>
      <c r="C322" s="55"/>
      <c r="D322" s="14"/>
      <c r="E322" s="14"/>
      <c r="F322" s="14"/>
      <c r="G322" s="14"/>
      <c r="H322" s="14"/>
      <c r="I322" s="14"/>
      <c r="J322" s="14"/>
      <c r="K322" s="14"/>
      <c r="L322" s="14"/>
    </row>
    <row r="323" spans="1:12" x14ac:dyDescent="0.2">
      <c r="A323" s="14"/>
      <c r="B323" s="55"/>
      <c r="C323" s="55"/>
      <c r="D323" s="14"/>
      <c r="E323" s="14"/>
      <c r="F323" s="14"/>
      <c r="G323" s="14"/>
      <c r="H323" s="14"/>
      <c r="I323" s="14"/>
      <c r="J323" s="14"/>
      <c r="K323" s="14"/>
      <c r="L323" s="14"/>
    </row>
    <row r="324" spans="1:12" x14ac:dyDescent="0.2">
      <c r="A324" s="14"/>
      <c r="B324" s="55"/>
      <c r="C324" s="55"/>
      <c r="D324" s="14"/>
      <c r="E324" s="14"/>
      <c r="F324" s="14"/>
      <c r="G324" s="14"/>
      <c r="H324" s="14"/>
      <c r="I324" s="14"/>
      <c r="J324" s="14"/>
      <c r="K324" s="14"/>
      <c r="L324" s="14"/>
    </row>
    <row r="325" spans="1:12" x14ac:dyDescent="0.2">
      <c r="A325" s="14"/>
      <c r="B325" s="55"/>
      <c r="C325" s="55"/>
      <c r="D325" s="14"/>
      <c r="E325" s="14"/>
      <c r="F325" s="14"/>
      <c r="G325" s="14"/>
      <c r="H325" s="14"/>
      <c r="I325" s="14"/>
      <c r="J325" s="14"/>
      <c r="K325" s="14"/>
      <c r="L325" s="14"/>
    </row>
    <row r="326" spans="1:12" x14ac:dyDescent="0.2">
      <c r="A326" s="14"/>
      <c r="B326" s="55"/>
      <c r="C326" s="55"/>
      <c r="D326" s="14"/>
      <c r="E326" s="14"/>
      <c r="F326" s="14"/>
      <c r="G326" s="14"/>
      <c r="H326" s="14"/>
      <c r="I326" s="14"/>
      <c r="J326" s="14"/>
      <c r="K326" s="14"/>
      <c r="L326" s="14"/>
    </row>
    <row r="327" spans="1:12" x14ac:dyDescent="0.2">
      <c r="A327" s="14"/>
      <c r="B327" s="55"/>
      <c r="C327" s="55"/>
      <c r="D327" s="14"/>
      <c r="E327" s="14"/>
      <c r="F327" s="14"/>
      <c r="G327" s="14"/>
      <c r="H327" s="14"/>
      <c r="I327" s="14"/>
      <c r="J327" s="14"/>
      <c r="K327" s="14"/>
      <c r="L327" s="14"/>
    </row>
  </sheetData>
  <sheetProtection algorithmName="SHA-512" hashValue="o0vC6+wlQ10cD7SGAamYbW1MBytIvZqrK0jVjPvHz0eAlRbMiGprPTysJ3FCscXrkAQHPgpOnRXwb9+W1Dc3Lg==" saltValue="1AdLCP7qNh/oD5xHv5SUWw==" spinCount="100000" sheet="1" selectLockedCells="1"/>
  <mergeCells count="174">
    <mergeCell ref="A141:B141"/>
    <mergeCell ref="A142:B142"/>
    <mergeCell ref="A135:B135"/>
    <mergeCell ref="A136:B136"/>
    <mergeCell ref="A137:B137"/>
    <mergeCell ref="A138:B138"/>
    <mergeCell ref="A139:B139"/>
    <mergeCell ref="A140:B140"/>
    <mergeCell ref="B129:C129"/>
    <mergeCell ref="B130:C130"/>
    <mergeCell ref="B131:C131"/>
    <mergeCell ref="B132:C132"/>
    <mergeCell ref="B133:C133"/>
    <mergeCell ref="B134:C134"/>
    <mergeCell ref="B124:C124"/>
    <mergeCell ref="D124:L124"/>
    <mergeCell ref="B125:C125"/>
    <mergeCell ref="B126:C126"/>
    <mergeCell ref="B127:C127"/>
    <mergeCell ref="B128:C128"/>
    <mergeCell ref="B120:C120"/>
    <mergeCell ref="A121:A123"/>
    <mergeCell ref="B121:C123"/>
    <mergeCell ref="D121:D123"/>
    <mergeCell ref="E121:J121"/>
    <mergeCell ref="K121:L122"/>
    <mergeCell ref="E122:F122"/>
    <mergeCell ref="G122:H122"/>
    <mergeCell ref="I122:J122"/>
    <mergeCell ref="B117:G117"/>
    <mergeCell ref="H117:I117"/>
    <mergeCell ref="B118:C118"/>
    <mergeCell ref="E118:G118"/>
    <mergeCell ref="H118:I118"/>
    <mergeCell ref="B119:C119"/>
    <mergeCell ref="E119:G119"/>
    <mergeCell ref="H119:I119"/>
    <mergeCell ref="B111:C111"/>
    <mergeCell ref="A112:L112"/>
    <mergeCell ref="A113:L113"/>
    <mergeCell ref="A114:L114"/>
    <mergeCell ref="A115:L115"/>
    <mergeCell ref="B116:G116"/>
    <mergeCell ref="H116:I116"/>
    <mergeCell ref="B105:C105"/>
    <mergeCell ref="B106:C106"/>
    <mergeCell ref="B107:C107"/>
    <mergeCell ref="B108:C108"/>
    <mergeCell ref="B109:C109"/>
    <mergeCell ref="B110:C110"/>
    <mergeCell ref="B99:C99"/>
    <mergeCell ref="B100:C100"/>
    <mergeCell ref="B101:C101"/>
    <mergeCell ref="B102:C102"/>
    <mergeCell ref="B103:C103"/>
    <mergeCell ref="B104:C104"/>
    <mergeCell ref="B93:C93"/>
    <mergeCell ref="B94:C94"/>
    <mergeCell ref="B95:C95"/>
    <mergeCell ref="B96:C96"/>
    <mergeCell ref="B97:C97"/>
    <mergeCell ref="B98:C98"/>
    <mergeCell ref="B87:C87"/>
    <mergeCell ref="B88:C88"/>
    <mergeCell ref="B89:C89"/>
    <mergeCell ref="B90:C90"/>
    <mergeCell ref="B91:C91"/>
    <mergeCell ref="B92:C92"/>
    <mergeCell ref="B81:C81"/>
    <mergeCell ref="B82:C82"/>
    <mergeCell ref="B83:C83"/>
    <mergeCell ref="B84:C84"/>
    <mergeCell ref="B85:C85"/>
    <mergeCell ref="B86:C86"/>
    <mergeCell ref="B75:C75"/>
    <mergeCell ref="B76:C76"/>
    <mergeCell ref="B77:C77"/>
    <mergeCell ref="B78:C78"/>
    <mergeCell ref="B79:C79"/>
    <mergeCell ref="B80:C80"/>
    <mergeCell ref="B69:C69"/>
    <mergeCell ref="B70:C70"/>
    <mergeCell ref="B71:C71"/>
    <mergeCell ref="B72:C72"/>
    <mergeCell ref="B73:C73"/>
    <mergeCell ref="B74:C74"/>
    <mergeCell ref="B65:C65"/>
    <mergeCell ref="A66:A68"/>
    <mergeCell ref="B66:C68"/>
    <mergeCell ref="D66:D68"/>
    <mergeCell ref="E66:J66"/>
    <mergeCell ref="K66:L67"/>
    <mergeCell ref="E67:F67"/>
    <mergeCell ref="G67:H67"/>
    <mergeCell ref="I67:J67"/>
    <mergeCell ref="B63:C63"/>
    <mergeCell ref="E63:G63"/>
    <mergeCell ref="H63:I63"/>
    <mergeCell ref="B64:C64"/>
    <mergeCell ref="E64:G64"/>
    <mergeCell ref="H64:I64"/>
    <mergeCell ref="A58:L58"/>
    <mergeCell ref="A59:L59"/>
    <mergeCell ref="A60:L60"/>
    <mergeCell ref="B61:G61"/>
    <mergeCell ref="H61:I61"/>
    <mergeCell ref="B62:G62"/>
    <mergeCell ref="H62:I62"/>
    <mergeCell ref="B52:C52"/>
    <mergeCell ref="B53:C53"/>
    <mergeCell ref="B54:C54"/>
    <mergeCell ref="B55:C55"/>
    <mergeCell ref="B56:C56"/>
    <mergeCell ref="A57:L57"/>
    <mergeCell ref="B47:C47"/>
    <mergeCell ref="D47:L47"/>
    <mergeCell ref="B48:C48"/>
    <mergeCell ref="B49:C49"/>
    <mergeCell ref="B50:C50"/>
    <mergeCell ref="B51:C51"/>
    <mergeCell ref="B41:C41"/>
    <mergeCell ref="B42:C42"/>
    <mergeCell ref="B43:C43"/>
    <mergeCell ref="B44:C44"/>
    <mergeCell ref="B45:C45"/>
    <mergeCell ref="B46:C46"/>
    <mergeCell ref="B35:C35"/>
    <mergeCell ref="B36:C36"/>
    <mergeCell ref="B37:C37"/>
    <mergeCell ref="B38:C38"/>
    <mergeCell ref="B39:C39"/>
    <mergeCell ref="B40:C40"/>
    <mergeCell ref="B29:C29"/>
    <mergeCell ref="B30:C30"/>
    <mergeCell ref="B31:C31"/>
    <mergeCell ref="B32:C32"/>
    <mergeCell ref="B33:C33"/>
    <mergeCell ref="B34:C34"/>
    <mergeCell ref="B24:C24"/>
    <mergeCell ref="B25:C25"/>
    <mergeCell ref="B26:C26"/>
    <mergeCell ref="B27:C27"/>
    <mergeCell ref="B28:C28"/>
    <mergeCell ref="D28:L28"/>
    <mergeCell ref="B19:C19"/>
    <mergeCell ref="D19:L19"/>
    <mergeCell ref="B20:C20"/>
    <mergeCell ref="B21:C21"/>
    <mergeCell ref="B22:C22"/>
    <mergeCell ref="B23:C23"/>
    <mergeCell ref="A14:L14"/>
    <mergeCell ref="A15:L15"/>
    <mergeCell ref="A16:A18"/>
    <mergeCell ref="B16:C18"/>
    <mergeCell ref="D16:D18"/>
    <mergeCell ref="E16:J16"/>
    <mergeCell ref="K16:L17"/>
    <mergeCell ref="E17:F17"/>
    <mergeCell ref="G17:H17"/>
    <mergeCell ref="I17:J17"/>
    <mergeCell ref="B11:G11"/>
    <mergeCell ref="H11:I11"/>
    <mergeCell ref="B12:C12"/>
    <mergeCell ref="E12:G12"/>
    <mergeCell ref="H12:I12"/>
    <mergeCell ref="B13:C13"/>
    <mergeCell ref="E13:G13"/>
    <mergeCell ref="H13:I13"/>
    <mergeCell ref="A6:L6"/>
    <mergeCell ref="A7:L7"/>
    <mergeCell ref="A8:L8"/>
    <mergeCell ref="A9:L9"/>
    <mergeCell ref="B10:G10"/>
    <mergeCell ref="H10:I10"/>
  </mergeCells>
  <conditionalFormatting sqref="A135:L139 A20:L22 A29:L34 A45:L46 A26:L27 A39:L43">
    <cfRule type="expression" dxfId="17" priority="6">
      <formula>$L$12&lt;&gt;"Design-Build"</formula>
    </cfRule>
  </conditionalFormatting>
  <conditionalFormatting sqref="B10:B13 E12:E13 J10:J13 L10:L13 D137 D141">
    <cfRule type="containsBlanks" dxfId="16" priority="7">
      <formula>LEN(TRIM(B10))=0</formula>
    </cfRule>
  </conditionalFormatting>
  <conditionalFormatting sqref="A44:L44">
    <cfRule type="expression" dxfId="15" priority="5">
      <formula>$L$12&lt;&gt;"Design-Build"</formula>
    </cfRule>
  </conditionalFormatting>
  <conditionalFormatting sqref="A24:L24">
    <cfRule type="expression" dxfId="14" priority="4">
      <formula>$L$12&lt;&gt;"Design-Build"</formula>
    </cfRule>
  </conditionalFormatting>
  <conditionalFormatting sqref="A23:L23">
    <cfRule type="expression" dxfId="13" priority="3">
      <formula>$L$12&lt;&gt;"Design-Build"</formula>
    </cfRule>
  </conditionalFormatting>
  <conditionalFormatting sqref="A25:L25">
    <cfRule type="expression" dxfId="12" priority="2">
      <formula>$L$12&lt;&gt;"Design-Build"</formula>
    </cfRule>
  </conditionalFormatting>
  <conditionalFormatting sqref="A35:L38">
    <cfRule type="expression" dxfId="11" priority="1">
      <formula>$L$12&lt;&gt;"Design-Build"</formula>
    </cfRule>
  </conditionalFormatting>
  <dataValidations count="3">
    <dataValidation allowBlank="1" showInputMessage="1" showErrorMessage="1" prompt="If Overhead &amp; Profit does not apply to General Requirements, rename this row as &quot;Not Used&quot; enter General Requirements in the red section below." sqref="B48:D48"/>
    <dataValidation allowBlank="1" showInputMessage="1" showErrorMessage="1" prompt="Include Task Order Number, if applicable." sqref="J12"/>
    <dataValidation type="list" allowBlank="1" showInputMessage="1" showErrorMessage="1" sqref="L12">
      <formula1>"Design-Build,Design-Bid-Build,PQSP,JOC"</formula1>
    </dataValidation>
  </dataValidations>
  <printOptions horizontalCentered="1"/>
  <pageMargins left="0.375" right="0.375" top="0.25" bottom="0.25" header="0" footer="0"/>
  <pageSetup scale="77" fitToHeight="0" orientation="landscape" r:id="rId1"/>
  <headerFooter alignWithMargins="0"/>
  <rowBreaks count="2" manualBreakCount="2">
    <brk id="56" max="11" man="1"/>
    <brk id="111" max="11"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P218"/>
  <sheetViews>
    <sheetView showGridLines="0" view="pageBreakPreview" zoomScale="70" zoomScaleNormal="70" zoomScaleSheetLayoutView="70" workbookViewId="0">
      <selection activeCell="E29" sqref="E29"/>
    </sheetView>
  </sheetViews>
  <sheetFormatPr defaultRowHeight="12.75" x14ac:dyDescent="0.2"/>
  <cols>
    <col min="1" max="1" width="11.25" customWidth="1"/>
    <col min="2" max="2" width="15" customWidth="1"/>
    <col min="3" max="3" width="9.375" customWidth="1"/>
    <col min="4" max="4" width="14.75" customWidth="1"/>
    <col min="5" max="5" width="7.875" customWidth="1"/>
    <col min="6" max="6" width="12.75" customWidth="1"/>
    <col min="7" max="7" width="7.875" customWidth="1"/>
    <col min="8" max="8" width="12.75" customWidth="1"/>
    <col min="9" max="9" width="7.875" customWidth="1"/>
    <col min="10" max="10" width="12" customWidth="1"/>
    <col min="11" max="11" width="7.5" customWidth="1"/>
    <col min="12" max="14" width="12.75" customWidth="1"/>
    <col min="16" max="16" width="16.25" customWidth="1"/>
  </cols>
  <sheetData>
    <row r="1" spans="1:16" ht="18.95" customHeight="1" x14ac:dyDescent="0.2"/>
    <row r="2" spans="1:16" ht="18" customHeight="1" x14ac:dyDescent="0.2"/>
    <row r="3" spans="1:16" ht="18" customHeight="1" x14ac:dyDescent="0.2"/>
    <row r="4" spans="1:16" ht="14.45" customHeight="1" x14ac:dyDescent="0.2"/>
    <row r="5" spans="1:16" x14ac:dyDescent="0.2">
      <c r="A5" s="283" t="s">
        <v>0</v>
      </c>
      <c r="B5" s="283"/>
      <c r="C5" s="283"/>
      <c r="D5" s="283"/>
      <c r="E5" s="283"/>
      <c r="F5" s="283"/>
      <c r="G5" s="283"/>
      <c r="H5" s="283"/>
      <c r="I5" s="283"/>
      <c r="J5" s="283"/>
      <c r="K5" s="283"/>
      <c r="L5" s="283"/>
      <c r="M5" s="283"/>
      <c r="N5" s="283"/>
    </row>
    <row r="6" spans="1:16" x14ac:dyDescent="0.2">
      <c r="A6" s="283" t="s">
        <v>1</v>
      </c>
      <c r="B6" s="283"/>
      <c r="C6" s="283"/>
      <c r="D6" s="283"/>
      <c r="E6" s="283"/>
      <c r="F6" s="283"/>
      <c r="G6" s="283"/>
      <c r="H6" s="283"/>
      <c r="I6" s="283"/>
      <c r="J6" s="283"/>
      <c r="K6" s="283"/>
      <c r="L6" s="283"/>
      <c r="M6" s="283"/>
      <c r="N6" s="283"/>
    </row>
    <row r="7" spans="1:16" x14ac:dyDescent="0.2">
      <c r="A7" s="283" t="s">
        <v>86</v>
      </c>
      <c r="B7" s="283"/>
      <c r="C7" s="283"/>
      <c r="D7" s="283"/>
      <c r="E7" s="283"/>
      <c r="F7" s="283"/>
      <c r="G7" s="283"/>
      <c r="H7" s="283"/>
      <c r="I7" s="283"/>
      <c r="J7" s="283"/>
      <c r="K7" s="283"/>
      <c r="L7" s="283"/>
      <c r="M7" s="283"/>
      <c r="N7" s="283"/>
    </row>
    <row r="8" spans="1:16" ht="13.9" customHeight="1" thickBot="1" x14ac:dyDescent="0.25">
      <c r="A8" s="286" t="s">
        <v>123</v>
      </c>
      <c r="B8" s="286"/>
      <c r="C8" s="286"/>
      <c r="D8" s="286"/>
      <c r="E8" s="286"/>
      <c r="F8" s="286"/>
      <c r="G8" s="286"/>
      <c r="H8" s="286"/>
      <c r="I8" s="286"/>
      <c r="J8" s="373"/>
      <c r="K8" s="373"/>
      <c r="L8" s="373"/>
      <c r="M8" s="373"/>
      <c r="N8" s="373"/>
    </row>
    <row r="9" spans="1:16" s="31" customFormat="1" x14ac:dyDescent="0.2">
      <c r="A9" s="8" t="s">
        <v>13</v>
      </c>
      <c r="B9" s="465" t="str">
        <f>IF('Project 4 - Items of Work'!$B$10="","",'Project 4 - Items of Work'!$B$10)</f>
        <v/>
      </c>
      <c r="C9" s="466"/>
      <c r="D9" s="466"/>
      <c r="E9" s="466"/>
      <c r="F9" s="466"/>
      <c r="G9" s="466"/>
      <c r="H9" s="466"/>
      <c r="I9" s="466"/>
      <c r="J9" s="446" t="s">
        <v>14</v>
      </c>
      <c r="K9" s="447"/>
      <c r="L9" s="142" t="str">
        <f>IF('Project 4 - Items of Work'!$J$10="","",'Project 4 - Items of Work'!$J$10)</f>
        <v/>
      </c>
      <c r="M9" s="143" t="s">
        <v>214</v>
      </c>
      <c r="N9" s="144" t="str">
        <f>IF('Project 4 - Items of Work'!$L$10="","",'Project 4 - Items of Work'!$L$10)</f>
        <v/>
      </c>
    </row>
    <row r="10" spans="1:16" s="31" customFormat="1" x14ac:dyDescent="0.2">
      <c r="A10" s="9" t="s">
        <v>8</v>
      </c>
      <c r="B10" s="465" t="str">
        <f>IF('Project 4 - Items of Work'!$B$11="","",'Project 4 - Items of Work'!$B$11)</f>
        <v/>
      </c>
      <c r="C10" s="466"/>
      <c r="D10" s="466"/>
      <c r="E10" s="466"/>
      <c r="F10" s="466"/>
      <c r="G10" s="466"/>
      <c r="H10" s="466"/>
      <c r="I10" s="466"/>
      <c r="J10" s="439" t="s">
        <v>15</v>
      </c>
      <c r="K10" s="440"/>
      <c r="L10" s="258" t="str">
        <f>IF('Project 4 - Items of Work'!$J$11="","",'Project 4 - Items of Work'!$J$11)</f>
        <v/>
      </c>
      <c r="M10" s="261" t="s">
        <v>212</v>
      </c>
      <c r="N10" s="148" t="str">
        <f>IF('Project 4 - Items of Work'!$L$11="","",'Project 4 - Items of Work'!$L$11)</f>
        <v/>
      </c>
    </row>
    <row r="11" spans="1:16" s="31" customFormat="1" ht="13.5" thickBot="1" x14ac:dyDescent="0.25">
      <c r="A11" s="9" t="s">
        <v>10</v>
      </c>
      <c r="B11" s="415" t="str">
        <f>IF('Project 4 - Items of Work'!$B$12="","",'Project 4 - Items of Work'!$B$12)</f>
        <v/>
      </c>
      <c r="C11" s="486"/>
      <c r="D11" s="486"/>
      <c r="E11" s="416"/>
      <c r="F11" s="89" t="s">
        <v>10</v>
      </c>
      <c r="G11" s="464" t="str">
        <f>IF('Project 4 - Items of Work'!$E$12="","",'Project 4 - Items of Work'!$E$12)</f>
        <v/>
      </c>
      <c r="H11" s="464"/>
      <c r="I11" s="415"/>
      <c r="J11" s="467" t="s">
        <v>9</v>
      </c>
      <c r="K11" s="468"/>
      <c r="L11" s="145" t="str">
        <f>IF('Project 4 - Items of Work'!$J$12="","",'Project 4 - Items of Work'!$J$12)</f>
        <v/>
      </c>
      <c r="M11" s="262" t="s">
        <v>210</v>
      </c>
      <c r="N11" s="147" t="str">
        <f>IF('Project 4 - Items of Work'!$L$12="","",'Project 4 - Items of Work'!$L$12)</f>
        <v/>
      </c>
    </row>
    <row r="12" spans="1:16" s="31" customFormat="1" x14ac:dyDescent="0.2">
      <c r="A12" s="9" t="s">
        <v>16</v>
      </c>
      <c r="B12" s="415" t="str">
        <f>IF('Project 4 - Items of Work'!$B$13="","",'Project 4 - Items of Work'!$B$13)</f>
        <v/>
      </c>
      <c r="C12" s="486"/>
      <c r="D12" s="486"/>
      <c r="E12" s="416"/>
      <c r="F12" s="261" t="s">
        <v>173</v>
      </c>
      <c r="G12" s="464" t="str">
        <f>IF('Project 4 - Items of Work'!$E$13="","",'Project 4 - Items of Work'!$E$13)</f>
        <v/>
      </c>
      <c r="H12" s="464"/>
      <c r="I12" s="464"/>
      <c r="J12" s="402" t="s">
        <v>211</v>
      </c>
      <c r="K12" s="403"/>
      <c r="L12" s="101" t="str">
        <f>IF('Project 4 - Items of Work'!$J$13="","",'Project 4 - Items of Work'!$J$13)</f>
        <v/>
      </c>
      <c r="M12" s="102" t="s">
        <v>213</v>
      </c>
      <c r="N12" s="101" t="str">
        <f>IF('Project 4 - Items of Work'!$L$13="","",'Project 4 - Items of Work'!$L$13)</f>
        <v/>
      </c>
    </row>
    <row r="13" spans="1:16" s="31" customFormat="1" x14ac:dyDescent="0.2">
      <c r="A13" s="458"/>
      <c r="B13" s="459"/>
      <c r="C13" s="459"/>
      <c r="D13" s="459"/>
      <c r="E13" s="459"/>
      <c r="F13" s="459"/>
      <c r="G13" s="459"/>
      <c r="H13" s="459"/>
      <c r="I13" s="459"/>
      <c r="J13" s="459"/>
      <c r="K13" s="459"/>
      <c r="L13" s="3"/>
    </row>
    <row r="14" spans="1:16" s="175" customFormat="1" ht="45" customHeight="1" thickBot="1" x14ac:dyDescent="0.25">
      <c r="A14" s="469" t="s">
        <v>200</v>
      </c>
      <c r="B14" s="469"/>
      <c r="C14" s="469"/>
      <c r="D14" s="469"/>
      <c r="E14" s="469"/>
      <c r="F14" s="469"/>
      <c r="G14" s="469"/>
      <c r="H14" s="469"/>
      <c r="I14" s="469"/>
      <c r="J14" s="469"/>
      <c r="K14" s="469"/>
      <c r="L14" s="469"/>
      <c r="M14" s="469"/>
      <c r="N14" s="469"/>
    </row>
    <row r="15" spans="1:16" s="175" customFormat="1" ht="13.5" thickBot="1" x14ac:dyDescent="0.25">
      <c r="A15" s="455" t="s">
        <v>174</v>
      </c>
      <c r="B15" s="456"/>
      <c r="C15" s="456"/>
      <c r="D15" s="456"/>
      <c r="E15" s="456"/>
      <c r="F15" s="456"/>
      <c r="G15" s="456"/>
      <c r="H15" s="456"/>
      <c r="I15" s="456"/>
      <c r="J15" s="456"/>
      <c r="K15" s="456"/>
      <c r="L15" s="456"/>
      <c r="M15" s="456"/>
      <c r="N15" s="457"/>
    </row>
    <row r="16" spans="1:16" s="175" customFormat="1" ht="27" customHeight="1" x14ac:dyDescent="0.2">
      <c r="A16" s="453" t="s">
        <v>171</v>
      </c>
      <c r="B16" s="450" t="s">
        <v>172</v>
      </c>
      <c r="C16" s="451"/>
      <c r="D16" s="453" t="s">
        <v>196</v>
      </c>
      <c r="E16" s="452" t="s">
        <v>201</v>
      </c>
      <c r="F16" s="452"/>
      <c r="G16" s="450" t="s">
        <v>197</v>
      </c>
      <c r="H16" s="451"/>
      <c r="I16" s="453" t="s">
        <v>160</v>
      </c>
      <c r="J16" s="450"/>
      <c r="K16" s="450" t="s">
        <v>215</v>
      </c>
      <c r="L16" s="450"/>
      <c r="M16" s="450" t="s">
        <v>77</v>
      </c>
      <c r="N16" s="451"/>
      <c r="O16" s="176"/>
      <c r="P16" s="176"/>
    </row>
    <row r="17" spans="1:16" s="175" customFormat="1" ht="15.75" customHeight="1" x14ac:dyDescent="0.2">
      <c r="A17" s="454"/>
      <c r="B17" s="460"/>
      <c r="C17" s="461"/>
      <c r="D17" s="454"/>
      <c r="E17" s="177" t="s">
        <v>81</v>
      </c>
      <c r="F17" s="177" t="s">
        <v>82</v>
      </c>
      <c r="G17" s="177" t="s">
        <v>81</v>
      </c>
      <c r="H17" s="178" t="s">
        <v>82</v>
      </c>
      <c r="I17" s="179" t="s">
        <v>81</v>
      </c>
      <c r="J17" s="177" t="s">
        <v>82</v>
      </c>
      <c r="K17" s="177" t="s">
        <v>81</v>
      </c>
      <c r="L17" s="177" t="s">
        <v>82</v>
      </c>
      <c r="M17" s="177" t="s">
        <v>81</v>
      </c>
      <c r="N17" s="178" t="s">
        <v>82</v>
      </c>
      <c r="O17" s="176"/>
      <c r="P17" s="176"/>
    </row>
    <row r="18" spans="1:16" s="175" customFormat="1" x14ac:dyDescent="0.2">
      <c r="A18" s="180">
        <v>1</v>
      </c>
      <c r="B18" s="462" t="s">
        <v>208</v>
      </c>
      <c r="C18" s="463"/>
      <c r="D18" s="110"/>
      <c r="E18" s="111"/>
      <c r="F18" s="112"/>
      <c r="G18" s="111"/>
      <c r="H18" s="113"/>
      <c r="I18" s="114"/>
      <c r="J18" s="193" t="str">
        <f>IF($N$11="Design-Build",SUM(SUMIFS($F$65:$F$101,$A$65:$A$101,A18)),"N/A")</f>
        <v>N/A</v>
      </c>
      <c r="K18" s="116" t="str">
        <f t="shared" ref="K18:K24" si="0">IFERROR(L18/J18,"")</f>
        <v/>
      </c>
      <c r="L18" s="193" t="str">
        <f>IF($N$11="Design-Build",SUM(SUMIFS($L$65:$L$101,$A$65:$A$101,A18)),"N/A")</f>
        <v>N/A</v>
      </c>
      <c r="M18" s="116" t="str">
        <f t="shared" ref="M18:M24" si="1">IFERROR(N18/J18,"")</f>
        <v/>
      </c>
      <c r="N18" s="195" t="str">
        <f>IF($N$11="Design-Build",SUM(J18-L18),"N/A")</f>
        <v>N/A</v>
      </c>
      <c r="O18" s="176"/>
      <c r="P18" s="176"/>
    </row>
    <row r="19" spans="1:16" s="175" customFormat="1" x14ac:dyDescent="0.2">
      <c r="A19" s="182">
        <v>1.1000000000000001</v>
      </c>
      <c r="B19" s="462" t="s">
        <v>130</v>
      </c>
      <c r="C19" s="463"/>
      <c r="D19" s="149"/>
      <c r="E19" s="116" t="str">
        <f>IFERROR(F19/D19,"")</f>
        <v/>
      </c>
      <c r="F19" s="193" t="str">
        <f>IF($N$11="Design-Build",SUM(SUMIFS($F$65:$F$101,$A$65:$A$101,A19,$F$65:$F$101,{"&lt;0"})),"N/A")</f>
        <v>N/A</v>
      </c>
      <c r="G19" s="116" t="str">
        <f>IFERROR(H19/D19,"")</f>
        <v/>
      </c>
      <c r="H19" s="195" t="str">
        <f>IF($N$11="Design-Build",SUM(D19+F19),"N/A")</f>
        <v>N/A</v>
      </c>
      <c r="I19" s="181" t="str">
        <f t="shared" ref="I19:I24" si="2">IFERROR(J19/D19,"")</f>
        <v/>
      </c>
      <c r="J19" s="193" t="str">
        <f>IF($N$11="Design-Build",SUM(SUMIFS($F$65:$F$101,$A$65:$A$101,A19)),"N/A")</f>
        <v>N/A</v>
      </c>
      <c r="K19" s="116" t="str">
        <f t="shared" si="0"/>
        <v/>
      </c>
      <c r="L19" s="193" t="str">
        <f t="shared" ref="L19:L23" si="3">IF($N$11="Design-Build",SUM(SUMIFS($L$65:$L$101,$A$65:$A$101,A19)),"N/A")</f>
        <v>N/A</v>
      </c>
      <c r="M19" s="116" t="str">
        <f t="shared" si="1"/>
        <v/>
      </c>
      <c r="N19" s="195" t="str">
        <f t="shared" ref="N19:N23" si="4">IF($N$11="Design-Build",SUM(J19-L19),"N/A")</f>
        <v>N/A</v>
      </c>
      <c r="O19" s="176"/>
      <c r="P19" s="176"/>
    </row>
    <row r="20" spans="1:16" s="175" customFormat="1" x14ac:dyDescent="0.2">
      <c r="A20" s="182">
        <v>1.2</v>
      </c>
      <c r="B20" s="462" t="s">
        <v>169</v>
      </c>
      <c r="C20" s="463"/>
      <c r="D20" s="149"/>
      <c r="E20" s="116" t="str">
        <f>IFERROR(F20/D20,"")</f>
        <v/>
      </c>
      <c r="F20" s="193" t="str">
        <f>IF($N$11="Design-Build",SUM(SUMIFS($F$65:$F$101,$A$65:$A$101,A20,$F$65:$F$101,{"&lt;0"})),"N/A")</f>
        <v>N/A</v>
      </c>
      <c r="G20" s="116" t="str">
        <f>IFERROR(H20/D20,"")</f>
        <v/>
      </c>
      <c r="H20" s="195" t="str">
        <f t="shared" ref="H20:H22" si="5">IF($N$11="Design-Build",SUM(D20+F20),"N/A")</f>
        <v>N/A</v>
      </c>
      <c r="I20" s="181" t="str">
        <f t="shared" si="2"/>
        <v/>
      </c>
      <c r="J20" s="193" t="str">
        <f t="shared" ref="J20:J23" si="6">IF($N$11="Design-Build",SUM(SUMIFS($F$65:$F$101,$A$65:$A$101,A20)),"N/A")</f>
        <v>N/A</v>
      </c>
      <c r="K20" s="116" t="str">
        <f t="shared" si="0"/>
        <v/>
      </c>
      <c r="L20" s="193" t="str">
        <f t="shared" si="3"/>
        <v>N/A</v>
      </c>
      <c r="M20" s="116" t="str">
        <f t="shared" si="1"/>
        <v/>
      </c>
      <c r="N20" s="195" t="str">
        <f t="shared" si="4"/>
        <v>N/A</v>
      </c>
      <c r="O20" s="176"/>
      <c r="P20" s="238"/>
    </row>
    <row r="21" spans="1:16" s="175" customFormat="1" x14ac:dyDescent="0.2">
      <c r="A21" s="182">
        <v>1.3</v>
      </c>
      <c r="B21" s="462" t="s">
        <v>170</v>
      </c>
      <c r="C21" s="463"/>
      <c r="D21" s="149"/>
      <c r="E21" s="116" t="str">
        <f>IFERROR(F21/D21,"")</f>
        <v/>
      </c>
      <c r="F21" s="193" t="str">
        <f>IF($N$11="Design-Build",SUM(SUMIFS($F$65:$F$101,$A$65:$A$101,A21,$F$65:$F$101,{"&lt;0"})),"N/A")</f>
        <v>N/A</v>
      </c>
      <c r="G21" s="116" t="str">
        <f>IFERROR(H21/D21,"")</f>
        <v/>
      </c>
      <c r="H21" s="195" t="str">
        <f t="shared" si="5"/>
        <v>N/A</v>
      </c>
      <c r="I21" s="181" t="str">
        <f t="shared" si="2"/>
        <v/>
      </c>
      <c r="J21" s="193" t="str">
        <f t="shared" si="6"/>
        <v>N/A</v>
      </c>
      <c r="K21" s="116" t="str">
        <f t="shared" si="0"/>
        <v/>
      </c>
      <c r="L21" s="193" t="str">
        <f t="shared" si="3"/>
        <v>N/A</v>
      </c>
      <c r="M21" s="116" t="str">
        <f t="shared" si="1"/>
        <v/>
      </c>
      <c r="N21" s="195" t="str">
        <f t="shared" si="4"/>
        <v>N/A</v>
      </c>
      <c r="O21" s="176"/>
      <c r="P21" s="176"/>
    </row>
    <row r="22" spans="1:16" s="175" customFormat="1" x14ac:dyDescent="0.2">
      <c r="A22" s="150"/>
      <c r="B22" s="473"/>
      <c r="C22" s="474"/>
      <c r="D22" s="149"/>
      <c r="E22" s="116" t="str">
        <f>IFERROR(F22/D22,"")</f>
        <v/>
      </c>
      <c r="F22" s="193" t="str">
        <f>IF($N$11="Design-Build",SUM(SUMIFS($F$65:$F$101,$A$65:$A$101,A22,$F$65:$F$101,{"&lt;0"})),"N/A")</f>
        <v>N/A</v>
      </c>
      <c r="G22" s="116" t="str">
        <f>IFERROR(H22/D22,"")</f>
        <v/>
      </c>
      <c r="H22" s="195" t="str">
        <f t="shared" si="5"/>
        <v>N/A</v>
      </c>
      <c r="I22" s="181" t="str">
        <f t="shared" si="2"/>
        <v/>
      </c>
      <c r="J22" s="193" t="str">
        <f t="shared" si="6"/>
        <v>N/A</v>
      </c>
      <c r="K22" s="116" t="str">
        <f t="shared" si="0"/>
        <v/>
      </c>
      <c r="L22" s="193" t="str">
        <f t="shared" si="3"/>
        <v>N/A</v>
      </c>
      <c r="M22" s="116" t="str">
        <f t="shared" si="1"/>
        <v/>
      </c>
      <c r="N22" s="195" t="str">
        <f t="shared" si="4"/>
        <v>N/A</v>
      </c>
      <c r="O22" s="176"/>
      <c r="P22" s="176"/>
    </row>
    <row r="23" spans="1:16" s="175" customFormat="1" ht="13.5" thickBot="1" x14ac:dyDescent="0.25">
      <c r="A23" s="184"/>
      <c r="B23" s="475"/>
      <c r="C23" s="476"/>
      <c r="D23" s="149"/>
      <c r="E23" s="116" t="str">
        <f>IFERROR(F23/D23,"")</f>
        <v/>
      </c>
      <c r="F23" s="193" t="str">
        <f>IF($N$11="Design-Build",SUM(SUMIFS($F$65:$F$101,$A$65:$A$101,A23,$F$65:$F$101,{"&lt;0"})),"N/A")</f>
        <v>N/A</v>
      </c>
      <c r="G23" s="116" t="str">
        <f>IFERROR(H23/D23,"")</f>
        <v/>
      </c>
      <c r="H23" s="195" t="str">
        <f>IF($N$11="Design-Build",SUM(D23+F23),"N/A")</f>
        <v>N/A</v>
      </c>
      <c r="I23" s="181" t="str">
        <f t="shared" si="2"/>
        <v/>
      </c>
      <c r="J23" s="193" t="str">
        <f t="shared" si="6"/>
        <v>N/A</v>
      </c>
      <c r="K23" s="116" t="str">
        <f t="shared" si="0"/>
        <v/>
      </c>
      <c r="L23" s="193" t="str">
        <f t="shared" si="3"/>
        <v>N/A</v>
      </c>
      <c r="M23" s="116" t="str">
        <f t="shared" si="1"/>
        <v/>
      </c>
      <c r="N23" s="195" t="str">
        <f t="shared" si="4"/>
        <v>N/A</v>
      </c>
      <c r="O23" s="176"/>
      <c r="P23" s="176"/>
    </row>
    <row r="24" spans="1:16" s="41" customFormat="1" ht="13.15" customHeight="1" thickBot="1" x14ac:dyDescent="0.25">
      <c r="A24" s="470" t="s">
        <v>198</v>
      </c>
      <c r="B24" s="470"/>
      <c r="C24" s="470"/>
      <c r="D24" s="192" t="str">
        <f>IF($N$11="Design-Build",SUM(D18:D23),"N/A")</f>
        <v>N/A</v>
      </c>
      <c r="E24" s="162"/>
      <c r="F24" s="194" t="str">
        <f>IF($N$11="Design-Build",SUM(F18:F23),"N/A")</f>
        <v>N/A</v>
      </c>
      <c r="G24" s="162"/>
      <c r="H24" s="196" t="str">
        <f>IF($N$11="Design-Build",SUM(H18:H23),"N/A")</f>
        <v>N/A</v>
      </c>
      <c r="I24" s="163" t="str">
        <f t="shared" si="2"/>
        <v/>
      </c>
      <c r="J24" s="194" t="str">
        <f>IF($N$11="Design-Build",SUM(J18:J23),"N/A")</f>
        <v>N/A</v>
      </c>
      <c r="K24" s="162" t="str">
        <f t="shared" si="0"/>
        <v/>
      </c>
      <c r="L24" s="194" t="str">
        <f>IF($N$11="Design-Build",SUM(L18:L23),"N/A")</f>
        <v>N/A</v>
      </c>
      <c r="M24" s="164" t="str">
        <f t="shared" si="1"/>
        <v/>
      </c>
      <c r="N24" s="196" t="str">
        <f>IF($N$11="Design-Build",SUM(N18:N23),"N/A")</f>
        <v>N/A</v>
      </c>
    </row>
    <row r="25" spans="1:16" s="41" customFormat="1" x14ac:dyDescent="0.2">
      <c r="A25" s="123"/>
      <c r="B25" s="124"/>
      <c r="C25" s="125"/>
      <c r="D25" s="125"/>
      <c r="E25" s="125"/>
      <c r="F25" s="125"/>
      <c r="G25" s="126"/>
      <c r="H25" s="125"/>
      <c r="I25" s="126"/>
      <c r="J25" s="125"/>
      <c r="K25" s="126"/>
      <c r="L25" s="127"/>
      <c r="M25" s="127"/>
      <c r="N25" s="127"/>
    </row>
    <row r="26" spans="1:16" s="41" customFormat="1" ht="13.5" thickBot="1" x14ac:dyDescent="0.25">
      <c r="A26" s="123"/>
      <c r="B26" s="124"/>
      <c r="C26" s="125"/>
      <c r="D26" s="127"/>
      <c r="E26" s="127"/>
      <c r="F26" s="127"/>
      <c r="G26" s="126"/>
      <c r="H26" s="125"/>
      <c r="I26" s="126"/>
      <c r="J26" s="125"/>
      <c r="K26" s="126"/>
      <c r="L26" s="127"/>
      <c r="M26" s="127"/>
      <c r="N26" s="127"/>
    </row>
    <row r="27" spans="1:16" s="31" customFormat="1" ht="13.5" thickBot="1" x14ac:dyDescent="0.25">
      <c r="A27" s="455" t="s">
        <v>179</v>
      </c>
      <c r="B27" s="456"/>
      <c r="C27" s="456"/>
      <c r="D27" s="456"/>
      <c r="E27" s="456"/>
      <c r="F27" s="456"/>
      <c r="G27" s="456"/>
      <c r="H27" s="456"/>
      <c r="I27" s="456"/>
      <c r="J27" s="456"/>
      <c r="K27" s="456"/>
      <c r="L27" s="456"/>
      <c r="M27" s="456"/>
      <c r="N27" s="457"/>
    </row>
    <row r="28" spans="1:16" s="31" customFormat="1" ht="26.25" customHeight="1" x14ac:dyDescent="0.2">
      <c r="A28" s="453" t="s">
        <v>171</v>
      </c>
      <c r="B28" s="481" t="s">
        <v>172</v>
      </c>
      <c r="C28" s="482"/>
      <c r="D28" s="483" t="s">
        <v>196</v>
      </c>
      <c r="E28" s="485" t="s">
        <v>201</v>
      </c>
      <c r="F28" s="485"/>
      <c r="G28" s="481" t="s">
        <v>197</v>
      </c>
      <c r="H28" s="482"/>
      <c r="I28" s="483" t="s">
        <v>160</v>
      </c>
      <c r="J28" s="481"/>
      <c r="K28" s="481" t="s">
        <v>215</v>
      </c>
      <c r="L28" s="481"/>
      <c r="M28" s="481" t="s">
        <v>77</v>
      </c>
      <c r="N28" s="482"/>
    </row>
    <row r="29" spans="1:16" s="31" customFormat="1" x14ac:dyDescent="0.2">
      <c r="A29" s="454"/>
      <c r="B29" s="487"/>
      <c r="C29" s="488"/>
      <c r="D29" s="484"/>
      <c r="E29" s="106" t="s">
        <v>81</v>
      </c>
      <c r="F29" s="106" t="s">
        <v>82</v>
      </c>
      <c r="G29" s="106" t="s">
        <v>81</v>
      </c>
      <c r="H29" s="107" t="s">
        <v>82</v>
      </c>
      <c r="I29" s="108" t="s">
        <v>81</v>
      </c>
      <c r="J29" s="106" t="s">
        <v>82</v>
      </c>
      <c r="K29" s="106" t="s">
        <v>81</v>
      </c>
      <c r="L29" s="106" t="s">
        <v>82</v>
      </c>
      <c r="M29" s="106" t="s">
        <v>81</v>
      </c>
      <c r="N29" s="107" t="s">
        <v>82</v>
      </c>
    </row>
    <row r="30" spans="1:16" s="31" customFormat="1" x14ac:dyDescent="0.2">
      <c r="A30" s="109">
        <v>1</v>
      </c>
      <c r="B30" s="471" t="s">
        <v>208</v>
      </c>
      <c r="C30" s="472"/>
      <c r="D30" s="110"/>
      <c r="E30" s="111"/>
      <c r="F30" s="112"/>
      <c r="G30" s="111"/>
      <c r="H30" s="113"/>
      <c r="I30" s="114"/>
      <c r="J30" s="71">
        <f>SUM(SUMIFS($F$120:$F$209,$A$120:$A$209,A30))</f>
        <v>0</v>
      </c>
      <c r="K30" s="115" t="str">
        <f t="shared" ref="K30:K36" si="7">IFERROR(L30/J30,"")</f>
        <v/>
      </c>
      <c r="L30" s="71">
        <f>SUM(SUMIFS($L$120:$L$209,$A$120:$A$209,A30))</f>
        <v>0</v>
      </c>
      <c r="M30" s="116" t="str">
        <f t="shared" ref="M30:M36" si="8">IFERROR(N30/J30,"")</f>
        <v/>
      </c>
      <c r="N30" s="117">
        <f t="shared" ref="N30:N35" si="9">SUM(J30-L30)</f>
        <v>0</v>
      </c>
    </row>
    <row r="31" spans="1:16" s="31" customFormat="1" x14ac:dyDescent="0.2">
      <c r="A31" s="118">
        <v>1.1000000000000001</v>
      </c>
      <c r="B31" s="471" t="s">
        <v>130</v>
      </c>
      <c r="C31" s="472"/>
      <c r="D31" s="149"/>
      <c r="E31" s="115" t="str">
        <f>IFERROR(F31/D31,"")</f>
        <v/>
      </c>
      <c r="F31" s="71">
        <f>SUM(SUMIFS($F$120:$F$209,$A$120:$A$209,A31,$F$120:$F$209,{"&lt;0"}))</f>
        <v>0</v>
      </c>
      <c r="G31" s="115" t="str">
        <f>IFERROR(H31/D31,"")</f>
        <v/>
      </c>
      <c r="H31" s="117">
        <f t="shared" ref="H31:H35" si="10">SUM(D31+F31)</f>
        <v>0</v>
      </c>
      <c r="I31" s="119" t="str">
        <f t="shared" ref="I31:I36" si="11">IFERROR(J31/D31,"")</f>
        <v/>
      </c>
      <c r="J31" s="71">
        <f>SUM(SUMIFS($F$120:$F$209,$A$120:$A$209,A31,$F$120:$F$209,{"&gt;0"}))</f>
        <v>0</v>
      </c>
      <c r="K31" s="115" t="str">
        <f t="shared" si="7"/>
        <v/>
      </c>
      <c r="L31" s="71">
        <f>SUM(SUMIFS($L$120:$L$209,$A$120:$A$209,A31,$F$120:$F$209,{"&gt;0"}))</f>
        <v>0</v>
      </c>
      <c r="M31" s="116" t="str">
        <f t="shared" si="8"/>
        <v/>
      </c>
      <c r="N31" s="117">
        <f t="shared" si="9"/>
        <v>0</v>
      </c>
    </row>
    <row r="32" spans="1:16" s="31" customFormat="1" x14ac:dyDescent="0.2">
      <c r="A32" s="118">
        <v>1.2</v>
      </c>
      <c r="B32" s="471" t="s">
        <v>169</v>
      </c>
      <c r="C32" s="472"/>
      <c r="D32" s="149"/>
      <c r="E32" s="115" t="str">
        <f>IFERROR(F32/D32,"")</f>
        <v/>
      </c>
      <c r="F32" s="71">
        <f>SUM(SUMIFS($F$120:$F$209,$A$120:$A$209,A32,$F$120:$F$209,{"&lt;0"}))</f>
        <v>0</v>
      </c>
      <c r="G32" s="115" t="str">
        <f>IFERROR(H32/D32,"")</f>
        <v/>
      </c>
      <c r="H32" s="117">
        <f t="shared" si="10"/>
        <v>0</v>
      </c>
      <c r="I32" s="119" t="str">
        <f t="shared" si="11"/>
        <v/>
      </c>
      <c r="J32" s="71">
        <f>SUM(SUMIFS($F$120:$F$209,$A$120:$A$209,A32,$F$120:$F$209,{"&gt;0"}))</f>
        <v>0</v>
      </c>
      <c r="K32" s="115" t="str">
        <f t="shared" si="7"/>
        <v/>
      </c>
      <c r="L32" s="71">
        <f>SUM(SUMIFS($L$120:$L$209,$A$120:$A$209,A32,$F$120:$F$209,{"&gt;0"}))</f>
        <v>0</v>
      </c>
      <c r="M32" s="116" t="str">
        <f t="shared" si="8"/>
        <v/>
      </c>
      <c r="N32" s="117">
        <f t="shared" si="9"/>
        <v>0</v>
      </c>
    </row>
    <row r="33" spans="1:14" s="31" customFormat="1" x14ac:dyDescent="0.2">
      <c r="A33" s="118">
        <v>1.3</v>
      </c>
      <c r="B33" s="471" t="s">
        <v>170</v>
      </c>
      <c r="C33" s="472"/>
      <c r="D33" s="149"/>
      <c r="E33" s="115" t="str">
        <f>IFERROR(F33/D33,"")</f>
        <v/>
      </c>
      <c r="F33" s="71">
        <f>SUM(SUMIFS($F$120:$F$209,$A$120:$A$209,A33,$F$120:$F$209,{"&lt;0"}))</f>
        <v>0</v>
      </c>
      <c r="G33" s="115" t="str">
        <f>IFERROR(H33/D33,"")</f>
        <v/>
      </c>
      <c r="H33" s="117">
        <f t="shared" si="10"/>
        <v>0</v>
      </c>
      <c r="I33" s="119" t="str">
        <f t="shared" si="11"/>
        <v/>
      </c>
      <c r="J33" s="71">
        <f>SUM(SUMIFS($F$120:$F$209,$A$120:$A$209,A33,$F$120:$F$209,{"&gt;0"}))</f>
        <v>0</v>
      </c>
      <c r="K33" s="115" t="str">
        <f t="shared" si="7"/>
        <v/>
      </c>
      <c r="L33" s="71">
        <f>SUM(SUMIFS($L$120:$L$209,$A$120:$A$209,A33,$F$120:$F$209,{"&gt;0"}))</f>
        <v>0</v>
      </c>
      <c r="M33" s="116" t="str">
        <f t="shared" si="8"/>
        <v/>
      </c>
      <c r="N33" s="117">
        <f t="shared" si="9"/>
        <v>0</v>
      </c>
    </row>
    <row r="34" spans="1:14" s="31" customFormat="1" x14ac:dyDescent="0.2">
      <c r="A34" s="150"/>
      <c r="B34" s="473"/>
      <c r="C34" s="474"/>
      <c r="D34" s="149"/>
      <c r="E34" s="115" t="str">
        <f>IFERROR(F34/D34,"")</f>
        <v/>
      </c>
      <c r="F34" s="71">
        <f>SUM(SUMIFS($F$120:$F$209,$A$120:$A$209,A34,$F$120:$F$209,{"&lt;0"}))</f>
        <v>0</v>
      </c>
      <c r="G34" s="115" t="str">
        <f>IFERROR(H34/D34,"")</f>
        <v/>
      </c>
      <c r="H34" s="117">
        <f t="shared" si="10"/>
        <v>0</v>
      </c>
      <c r="I34" s="119" t="str">
        <f t="shared" si="11"/>
        <v/>
      </c>
      <c r="J34" s="71">
        <f>SUM(SUMIFS($F$120:$F$209,$A$120:$A$209,A34,$F$120:$F$209,{"&gt;0"}))</f>
        <v>0</v>
      </c>
      <c r="K34" s="115" t="str">
        <f t="shared" si="7"/>
        <v/>
      </c>
      <c r="L34" s="71">
        <f>SUM(SUMIFS($L$120:$L$209,$A$120:$A$209,A34,$F$120:$F$209,{"&gt;0"}))</f>
        <v>0</v>
      </c>
      <c r="M34" s="116" t="str">
        <f t="shared" si="8"/>
        <v/>
      </c>
      <c r="N34" s="117">
        <f t="shared" si="9"/>
        <v>0</v>
      </c>
    </row>
    <row r="35" spans="1:14" s="31" customFormat="1" ht="13.5" thickBot="1" x14ac:dyDescent="0.25">
      <c r="A35" s="184"/>
      <c r="B35" s="475"/>
      <c r="C35" s="476"/>
      <c r="D35" s="149"/>
      <c r="E35" s="115" t="str">
        <f>IFERROR(F35/D35,"")</f>
        <v/>
      </c>
      <c r="F35" s="71">
        <f>SUM(SUMIFS($F$120:$F$209,$A$120:$A$209,A35,$F$120:$F$209,{"&lt;0"}))</f>
        <v>0</v>
      </c>
      <c r="G35" s="115" t="str">
        <f>IFERROR(H35/D35,"")</f>
        <v/>
      </c>
      <c r="H35" s="117">
        <f t="shared" si="10"/>
        <v>0</v>
      </c>
      <c r="I35" s="119" t="str">
        <f t="shared" si="11"/>
        <v/>
      </c>
      <c r="J35" s="71">
        <f>SUM(SUMIFS($F$120:$F$209,$A$120:$A$209,A35,$F$120:$F$209,{"&gt;0"}))</f>
        <v>0</v>
      </c>
      <c r="K35" s="115" t="str">
        <f t="shared" si="7"/>
        <v/>
      </c>
      <c r="L35" s="71">
        <f>SUM(SUMIFS($L$120:$L$209,$A$120:$A$209,A35,$F$120:$F$209,{"&gt;0"}))</f>
        <v>0</v>
      </c>
      <c r="M35" s="116" t="str">
        <f t="shared" si="8"/>
        <v/>
      </c>
      <c r="N35" s="117">
        <f t="shared" si="9"/>
        <v>0</v>
      </c>
    </row>
    <row r="36" spans="1:14" s="31" customFormat="1" ht="13.5" thickBot="1" x14ac:dyDescent="0.25">
      <c r="A36" s="470" t="s">
        <v>199</v>
      </c>
      <c r="B36" s="470"/>
      <c r="C36" s="470"/>
      <c r="D36" s="120">
        <f>SUM(D30:D35)</f>
        <v>0</v>
      </c>
      <c r="E36" s="162"/>
      <c r="F36" s="121">
        <f>SUM(F30:F35)</f>
        <v>0</v>
      </c>
      <c r="G36" s="162"/>
      <c r="H36" s="122">
        <f>SUM(H30:H35)</f>
        <v>0</v>
      </c>
      <c r="I36" s="163" t="str">
        <f t="shared" si="11"/>
        <v/>
      </c>
      <c r="J36" s="121">
        <f>SUM(J30:J35)</f>
        <v>0</v>
      </c>
      <c r="K36" s="162" t="str">
        <f t="shared" si="7"/>
        <v/>
      </c>
      <c r="L36" s="121">
        <f>SUM(L30:L35)</f>
        <v>0</v>
      </c>
      <c r="M36" s="164" t="str">
        <f t="shared" si="8"/>
        <v/>
      </c>
      <c r="N36" s="122">
        <f>SUM(N30:N35)</f>
        <v>0</v>
      </c>
    </row>
    <row r="37" spans="1:14" s="31" customFormat="1" x14ac:dyDescent="0.2">
      <c r="A37" s="123"/>
      <c r="B37" s="124"/>
      <c r="C37" s="125"/>
      <c r="D37" s="125"/>
      <c r="E37" s="125"/>
      <c r="F37" s="125"/>
      <c r="G37" s="126"/>
      <c r="H37" s="125"/>
      <c r="I37" s="126"/>
      <c r="J37" s="125"/>
      <c r="K37" s="126"/>
      <c r="L37" s="128"/>
      <c r="M37" s="128"/>
      <c r="N37" s="128"/>
    </row>
    <row r="38" spans="1:14" s="31" customFormat="1" x14ac:dyDescent="0.2">
      <c r="A38" s="123"/>
      <c r="B38" s="124"/>
      <c r="C38" s="125"/>
      <c r="D38" s="125"/>
      <c r="E38" s="125"/>
      <c r="F38" s="125"/>
      <c r="G38" s="126"/>
      <c r="H38" s="125"/>
      <c r="I38" s="126"/>
      <c r="J38" s="125"/>
      <c r="K38" s="126"/>
      <c r="L38" s="128"/>
      <c r="M38" s="128"/>
      <c r="N38" s="128"/>
    </row>
    <row r="39" spans="1:14" s="31" customFormat="1" x14ac:dyDescent="0.2">
      <c r="A39" s="123"/>
      <c r="B39" s="124"/>
      <c r="C39" s="125"/>
      <c r="D39" s="125"/>
      <c r="E39" s="125"/>
      <c r="F39" s="125"/>
      <c r="G39" s="126"/>
      <c r="H39" s="125"/>
      <c r="I39" s="126"/>
      <c r="J39" s="125"/>
      <c r="K39" s="126"/>
      <c r="L39" s="128"/>
      <c r="M39" s="128"/>
      <c r="N39" s="128"/>
    </row>
    <row r="40" spans="1:14" s="31" customFormat="1" x14ac:dyDescent="0.2">
      <c r="A40" s="123"/>
      <c r="B40" s="124"/>
      <c r="C40" s="125"/>
      <c r="D40" s="125"/>
      <c r="E40" s="125"/>
      <c r="F40" s="125"/>
      <c r="G40" s="126"/>
      <c r="H40" s="125"/>
      <c r="I40" s="126"/>
      <c r="J40" s="125"/>
      <c r="K40" s="126"/>
      <c r="L40" s="128"/>
      <c r="M40" s="128"/>
      <c r="N40" s="128"/>
    </row>
    <row r="41" spans="1:14" s="31" customFormat="1" x14ac:dyDescent="0.2">
      <c r="A41" s="123"/>
      <c r="B41" s="124"/>
      <c r="C41" s="125"/>
      <c r="D41" s="125"/>
      <c r="E41" s="125"/>
      <c r="F41" s="125"/>
      <c r="G41" s="126"/>
      <c r="H41" s="125"/>
      <c r="I41" s="126"/>
      <c r="J41" s="125"/>
      <c r="K41" s="126"/>
      <c r="L41" s="128"/>
      <c r="M41" s="128"/>
      <c r="N41" s="128"/>
    </row>
    <row r="42" spans="1:14" s="31" customFormat="1" x14ac:dyDescent="0.2">
      <c r="A42" s="123"/>
      <c r="B42" s="124"/>
      <c r="C42" s="125"/>
      <c r="D42" s="125"/>
      <c r="E42" s="125"/>
      <c r="F42" s="125"/>
      <c r="G42" s="126"/>
      <c r="H42" s="125"/>
      <c r="I42" s="126"/>
      <c r="J42" s="125"/>
      <c r="K42" s="126"/>
      <c r="L42" s="128"/>
      <c r="M42" s="128"/>
      <c r="N42" s="128"/>
    </row>
    <row r="43" spans="1:14" s="31" customFormat="1" x14ac:dyDescent="0.2">
      <c r="A43" s="123"/>
      <c r="B43" s="124"/>
      <c r="C43" s="125"/>
      <c r="D43" s="125"/>
      <c r="E43" s="125"/>
      <c r="F43" s="125"/>
      <c r="G43" s="126"/>
      <c r="H43" s="125"/>
      <c r="I43" s="126"/>
      <c r="J43" s="125"/>
      <c r="K43" s="126"/>
      <c r="L43" s="128"/>
      <c r="M43" s="128"/>
      <c r="N43" s="128"/>
    </row>
    <row r="44" spans="1:14" s="31" customFormat="1" x14ac:dyDescent="0.2">
      <c r="A44" s="123"/>
      <c r="B44" s="124"/>
      <c r="C44" s="125"/>
      <c r="D44" s="125"/>
      <c r="E44" s="125"/>
      <c r="F44" s="125"/>
      <c r="G44" s="126"/>
      <c r="H44" s="125"/>
      <c r="I44" s="126"/>
      <c r="J44" s="125"/>
      <c r="K44" s="126"/>
      <c r="L44" s="128"/>
      <c r="M44" s="128"/>
      <c r="N44" s="128"/>
    </row>
    <row r="45" spans="1:14" s="31" customFormat="1" x14ac:dyDescent="0.2">
      <c r="A45" s="123"/>
      <c r="B45" s="124"/>
      <c r="C45" s="125"/>
      <c r="D45" s="125"/>
      <c r="E45" s="125"/>
      <c r="F45" s="125"/>
      <c r="G45" s="126"/>
      <c r="H45" s="125"/>
      <c r="I45" s="126"/>
      <c r="J45" s="125"/>
      <c r="K45" s="126"/>
      <c r="L45" s="128"/>
      <c r="M45" s="128"/>
      <c r="N45" s="128"/>
    </row>
    <row r="46" spans="1:14" s="31" customFormat="1" x14ac:dyDescent="0.2">
      <c r="A46" s="123"/>
      <c r="B46" s="124"/>
      <c r="C46" s="125"/>
      <c r="D46" s="125"/>
      <c r="E46" s="125"/>
      <c r="F46" s="125"/>
      <c r="G46" s="126"/>
      <c r="H46" s="125"/>
      <c r="I46" s="126"/>
      <c r="J46" s="125"/>
      <c r="K46" s="126"/>
      <c r="L46" s="128"/>
      <c r="M46" s="128"/>
      <c r="N46" s="128"/>
    </row>
    <row r="47" spans="1:14" s="31" customFormat="1" x14ac:dyDescent="0.2">
      <c r="A47" s="123"/>
      <c r="B47" s="124"/>
      <c r="C47" s="125"/>
      <c r="D47" s="125"/>
      <c r="E47" s="125"/>
      <c r="F47" s="125"/>
      <c r="G47" s="126"/>
      <c r="H47" s="125"/>
      <c r="I47" s="126"/>
      <c r="J47" s="125"/>
      <c r="K47" s="126"/>
      <c r="L47" s="128"/>
      <c r="M47" s="128"/>
      <c r="N47" s="128"/>
    </row>
    <row r="48" spans="1:14" s="31" customFormat="1" x14ac:dyDescent="0.2">
      <c r="A48" s="123"/>
      <c r="B48" s="124"/>
      <c r="C48" s="125"/>
      <c r="D48" s="125"/>
      <c r="E48" s="125"/>
      <c r="F48" s="125"/>
      <c r="G48" s="126"/>
      <c r="H48" s="125"/>
      <c r="I48" s="126"/>
      <c r="J48" s="125"/>
      <c r="K48" s="126"/>
      <c r="L48" s="128"/>
      <c r="M48" s="128"/>
      <c r="N48" s="128"/>
    </row>
    <row r="49" spans="1:14" s="31" customFormat="1" x14ac:dyDescent="0.2">
      <c r="A49" s="123"/>
      <c r="B49" s="124"/>
      <c r="C49" s="125"/>
      <c r="D49" s="125"/>
      <c r="E49" s="125"/>
      <c r="F49" s="125"/>
      <c r="G49" s="126"/>
      <c r="H49" s="125"/>
      <c r="I49" s="126"/>
      <c r="J49" s="125"/>
      <c r="K49" s="126"/>
      <c r="L49" s="128"/>
      <c r="M49" s="128"/>
      <c r="N49" s="128"/>
    </row>
    <row r="50" spans="1:14" s="31" customFormat="1" x14ac:dyDescent="0.2">
      <c r="A50" s="123"/>
      <c r="B50" s="124"/>
      <c r="C50" s="125"/>
      <c r="D50" s="125"/>
      <c r="E50" s="125"/>
      <c r="F50" s="125"/>
      <c r="G50" s="126"/>
      <c r="H50" s="125"/>
      <c r="I50" s="126"/>
      <c r="J50" s="125"/>
      <c r="K50" s="126"/>
      <c r="L50" s="128"/>
      <c r="M50" s="128"/>
      <c r="N50" s="128"/>
    </row>
    <row r="51" spans="1:14" s="31" customFormat="1" x14ac:dyDescent="0.2">
      <c r="A51" s="16" t="s">
        <v>7</v>
      </c>
      <c r="B51" s="124"/>
      <c r="C51" s="21"/>
      <c r="D51" s="21"/>
      <c r="E51" s="21"/>
      <c r="F51" s="21"/>
      <c r="G51" s="16"/>
      <c r="H51" s="59" t="s">
        <v>180</v>
      </c>
      <c r="I51" s="16"/>
      <c r="J51" s="16"/>
      <c r="K51" s="16"/>
      <c r="N51" s="46" t="str">
        <f>'Summary Payment Certification'!$H$58</f>
        <v>Revised 06/22/2022</v>
      </c>
    </row>
    <row r="52" spans="1:14" s="31" customFormat="1" x14ac:dyDescent="0.2">
      <c r="A52" s="283" t="s">
        <v>0</v>
      </c>
      <c r="B52" s="283"/>
      <c r="C52" s="283"/>
      <c r="D52" s="283"/>
      <c r="E52" s="283"/>
      <c r="F52" s="283"/>
      <c r="G52" s="283"/>
      <c r="H52" s="283"/>
      <c r="I52" s="283"/>
      <c r="J52" s="283"/>
      <c r="K52" s="283"/>
      <c r="L52" s="283"/>
      <c r="M52" s="283"/>
      <c r="N52" s="283"/>
    </row>
    <row r="53" spans="1:14" s="31" customFormat="1" x14ac:dyDescent="0.2">
      <c r="A53" s="285" t="s">
        <v>1</v>
      </c>
      <c r="B53" s="285"/>
      <c r="C53" s="285"/>
      <c r="D53" s="285"/>
      <c r="E53" s="285"/>
      <c r="F53" s="285"/>
      <c r="G53" s="285"/>
      <c r="H53" s="285"/>
      <c r="I53" s="285"/>
      <c r="J53" s="285"/>
      <c r="K53" s="285"/>
      <c r="L53" s="285"/>
      <c r="M53" s="285"/>
      <c r="N53" s="285"/>
    </row>
    <row r="54" spans="1:14" s="31" customFormat="1" x14ac:dyDescent="0.2">
      <c r="A54" s="372" t="s">
        <v>86</v>
      </c>
      <c r="B54" s="372"/>
      <c r="C54" s="372"/>
      <c r="D54" s="372"/>
      <c r="E54" s="372"/>
      <c r="F54" s="372"/>
      <c r="G54" s="372"/>
      <c r="H54" s="372"/>
      <c r="I54" s="372"/>
      <c r="J54" s="372"/>
      <c r="K54" s="372"/>
      <c r="L54" s="372"/>
      <c r="M54" s="372"/>
      <c r="N54" s="372"/>
    </row>
    <row r="55" spans="1:14" s="31" customFormat="1" ht="13.5" thickBot="1" x14ac:dyDescent="0.25">
      <c r="A55" s="286" t="s">
        <v>123</v>
      </c>
      <c r="B55" s="286"/>
      <c r="C55" s="286"/>
      <c r="D55" s="286"/>
      <c r="E55" s="286"/>
      <c r="F55" s="286"/>
      <c r="G55" s="286"/>
      <c r="H55" s="286"/>
      <c r="I55" s="286"/>
      <c r="J55" s="373"/>
      <c r="K55" s="373"/>
      <c r="L55" s="373"/>
      <c r="M55" s="373"/>
      <c r="N55" s="373"/>
    </row>
    <row r="56" spans="1:14" s="31" customFormat="1" x14ac:dyDescent="0.2">
      <c r="A56" s="8" t="s">
        <v>13</v>
      </c>
      <c r="B56" s="465" t="str">
        <f>IF('Project 4 - Items of Work'!$B$10="","",'Project 4 - Items of Work'!$B$10)</f>
        <v/>
      </c>
      <c r="C56" s="466"/>
      <c r="D56" s="466"/>
      <c r="E56" s="466"/>
      <c r="F56" s="466"/>
      <c r="G56" s="466"/>
      <c r="H56" s="466"/>
      <c r="I56" s="466"/>
      <c r="J56" s="446" t="s">
        <v>14</v>
      </c>
      <c r="K56" s="447"/>
      <c r="L56" s="142" t="str">
        <f>IF('Project 4 - Items of Work'!$J$10="","",'Project 4 - Items of Work'!$J$10)</f>
        <v/>
      </c>
      <c r="M56" s="143" t="s">
        <v>214</v>
      </c>
      <c r="N56" s="144" t="str">
        <f>IF('Project 4 - Items of Work'!$L$10="","",'Project 4 - Items of Work'!$L$10)</f>
        <v/>
      </c>
    </row>
    <row r="57" spans="1:14" s="31" customFormat="1" x14ac:dyDescent="0.2">
      <c r="A57" s="9" t="s">
        <v>8</v>
      </c>
      <c r="B57" s="465" t="str">
        <f>IF('Project 4 - Items of Work'!$B$11="","",'Project 4 - Items of Work'!$B$11)</f>
        <v/>
      </c>
      <c r="C57" s="466"/>
      <c r="D57" s="466"/>
      <c r="E57" s="466"/>
      <c r="F57" s="466"/>
      <c r="G57" s="466"/>
      <c r="H57" s="466"/>
      <c r="I57" s="466"/>
      <c r="J57" s="439" t="s">
        <v>15</v>
      </c>
      <c r="K57" s="440"/>
      <c r="L57" s="258" t="str">
        <f>IF('Project 4 - Items of Work'!$J$11="","",'Project 4 - Items of Work'!$J$11)</f>
        <v/>
      </c>
      <c r="M57" s="261" t="s">
        <v>212</v>
      </c>
      <c r="N57" s="148" t="str">
        <f>IF('Project 4 - Items of Work'!$L$11="","",'Project 4 - Items of Work'!$L$11)</f>
        <v/>
      </c>
    </row>
    <row r="58" spans="1:14" s="31" customFormat="1" ht="13.5" thickBot="1" x14ac:dyDescent="0.25">
      <c r="A58" s="9" t="s">
        <v>10</v>
      </c>
      <c r="B58" s="415" t="str">
        <f>IF('Project 4 - Items of Work'!$B$12="","",'Project 4 - Items of Work'!$B$12)</f>
        <v/>
      </c>
      <c r="C58" s="486"/>
      <c r="D58" s="486"/>
      <c r="E58" s="416"/>
      <c r="F58" s="89" t="s">
        <v>10</v>
      </c>
      <c r="G58" s="464" t="str">
        <f>IF('Project 4 - Items of Work'!$E$12="","",'Project 4 - Items of Work'!$E$12)</f>
        <v/>
      </c>
      <c r="H58" s="464"/>
      <c r="I58" s="415"/>
      <c r="J58" s="467" t="s">
        <v>9</v>
      </c>
      <c r="K58" s="468"/>
      <c r="L58" s="145" t="str">
        <f>IF('Project 4 - Items of Work'!$J$12="","",'Project 4 - Items of Work'!$J$12)</f>
        <v/>
      </c>
      <c r="M58" s="262" t="s">
        <v>210</v>
      </c>
      <c r="N58" s="147" t="str">
        <f>IF('Project 4 - Items of Work'!$L$12="","",'Project 4 - Items of Work'!$L$12)</f>
        <v/>
      </c>
    </row>
    <row r="59" spans="1:14" s="31" customFormat="1" x14ac:dyDescent="0.2">
      <c r="A59" s="9" t="s">
        <v>16</v>
      </c>
      <c r="B59" s="415" t="str">
        <f>IF('Project 4 - Items of Work'!$B$13="","",'Project 4 - Items of Work'!$B$13)</f>
        <v/>
      </c>
      <c r="C59" s="486"/>
      <c r="D59" s="486"/>
      <c r="E59" s="416"/>
      <c r="F59" s="261" t="s">
        <v>173</v>
      </c>
      <c r="G59" s="464" t="str">
        <f>IF('Project 4 - Items of Work'!$E$13="","",'Project 4 - Items of Work'!$E$13)</f>
        <v/>
      </c>
      <c r="H59" s="464"/>
      <c r="I59" s="464"/>
      <c r="J59" s="402" t="s">
        <v>211</v>
      </c>
      <c r="K59" s="403"/>
      <c r="L59" s="101" t="str">
        <f>IF('Project 4 - Items of Work'!$J$13="","",'Project 4 - Items of Work'!$J$13)</f>
        <v/>
      </c>
      <c r="M59" s="102" t="s">
        <v>213</v>
      </c>
      <c r="N59" s="101" t="str">
        <f>IF('Project 4 - Items of Work'!$L$13="","",'Project 4 - Items of Work'!$L$13)</f>
        <v/>
      </c>
    </row>
    <row r="60" spans="1:14" s="31" customFormat="1" ht="30" customHeight="1" x14ac:dyDescent="0.2">
      <c r="A60" s="430" t="s">
        <v>175</v>
      </c>
      <c r="B60" s="431"/>
      <c r="C60" s="431"/>
      <c r="D60" s="431"/>
      <c r="E60" s="431"/>
      <c r="F60" s="431"/>
      <c r="G60" s="431"/>
      <c r="H60" s="431"/>
      <c r="I60" s="431"/>
      <c r="J60" s="431"/>
      <c r="K60" s="431"/>
      <c r="L60" s="431"/>
      <c r="M60" s="431"/>
      <c r="N60" s="431"/>
    </row>
    <row r="61" spans="1:14" s="31" customFormat="1" ht="13.15" customHeight="1" x14ac:dyDescent="0.2">
      <c r="A61" s="444" t="s">
        <v>174</v>
      </c>
      <c r="B61" s="445"/>
      <c r="C61" s="445"/>
      <c r="D61" s="445"/>
      <c r="E61" s="445"/>
      <c r="F61" s="445"/>
      <c r="G61" s="445"/>
      <c r="H61" s="445"/>
      <c r="I61" s="445"/>
      <c r="J61" s="445"/>
      <c r="K61" s="445"/>
      <c r="L61" s="445"/>
      <c r="M61" s="445"/>
      <c r="N61" s="445"/>
    </row>
    <row r="62" spans="1:14" s="31" customFormat="1" ht="25.15" customHeight="1" x14ac:dyDescent="0.2">
      <c r="A62" s="441" t="s">
        <v>171</v>
      </c>
      <c r="B62" s="441" t="s">
        <v>172</v>
      </c>
      <c r="C62" s="441" t="s">
        <v>168</v>
      </c>
      <c r="D62" s="432" t="s">
        <v>218</v>
      </c>
      <c r="E62" s="433"/>
      <c r="F62" s="364" t="s">
        <v>160</v>
      </c>
      <c r="G62" s="438" t="s">
        <v>76</v>
      </c>
      <c r="H62" s="438"/>
      <c r="I62" s="438"/>
      <c r="J62" s="438"/>
      <c r="K62" s="438"/>
      <c r="L62" s="438"/>
      <c r="M62" s="410" t="s">
        <v>77</v>
      </c>
      <c r="N62" s="410"/>
    </row>
    <row r="63" spans="1:14" s="31" customFormat="1" x14ac:dyDescent="0.2">
      <c r="A63" s="442"/>
      <c r="B63" s="442"/>
      <c r="C63" s="442"/>
      <c r="D63" s="434"/>
      <c r="E63" s="435"/>
      <c r="F63" s="366"/>
      <c r="G63" s="411" t="s">
        <v>78</v>
      </c>
      <c r="H63" s="411"/>
      <c r="I63" s="411" t="s">
        <v>79</v>
      </c>
      <c r="J63" s="411"/>
      <c r="K63" s="411" t="s">
        <v>80</v>
      </c>
      <c r="L63" s="411"/>
      <c r="M63" s="410"/>
      <c r="N63" s="410"/>
    </row>
    <row r="64" spans="1:14" s="31" customFormat="1" x14ac:dyDescent="0.2">
      <c r="A64" s="443"/>
      <c r="B64" s="443"/>
      <c r="C64" s="443"/>
      <c r="D64" s="436"/>
      <c r="E64" s="437"/>
      <c r="F64" s="254" t="s">
        <v>82</v>
      </c>
      <c r="G64" s="255" t="s">
        <v>81</v>
      </c>
      <c r="H64" s="255" t="s">
        <v>82</v>
      </c>
      <c r="I64" s="255" t="s">
        <v>81</v>
      </c>
      <c r="J64" s="255" t="s">
        <v>82</v>
      </c>
      <c r="K64" s="255" t="s">
        <v>81</v>
      </c>
      <c r="L64" s="255" t="s">
        <v>82</v>
      </c>
      <c r="M64" s="255" t="s">
        <v>81</v>
      </c>
      <c r="N64" s="255" t="s">
        <v>82</v>
      </c>
    </row>
    <row r="65" spans="1:14" s="31" customFormat="1" x14ac:dyDescent="0.2">
      <c r="A65" s="237"/>
      <c r="B65" s="240" t="str">
        <f>IF(A65="","",VLOOKUP(A65,$A$18:$C$23,2,FALSE))</f>
        <v/>
      </c>
      <c r="C65" s="236"/>
      <c r="D65" s="448"/>
      <c r="E65" s="449"/>
      <c r="F65" s="185">
        <v>0</v>
      </c>
      <c r="G65" s="152">
        <v>0</v>
      </c>
      <c r="H65" s="186" t="str">
        <f>IF($N$11="Design-Build",SUM(F65*G65),"N/A")</f>
        <v>N/A</v>
      </c>
      <c r="I65" s="152">
        <v>0</v>
      </c>
      <c r="J65" s="186" t="str">
        <f>IF($N$11="Design-Build",SUM(F65*I65),"N/A")</f>
        <v>N/A</v>
      </c>
      <c r="K65" s="18">
        <f t="shared" ref="K65:K101" si="12">SUM(G65+I65)</f>
        <v>0</v>
      </c>
      <c r="L65" s="186" t="str">
        <f>IF($N$11="Design-Build",SUM(F65*K65),"N/A")</f>
        <v>N/A</v>
      </c>
      <c r="M65" s="18">
        <f>SUM(100%-K65)</f>
        <v>1</v>
      </c>
      <c r="N65" s="186" t="str">
        <f>IF($N$11="Design-Build",SUM(F65-L65),"N/A")</f>
        <v>N/A</v>
      </c>
    </row>
    <row r="66" spans="1:14" s="31" customFormat="1" x14ac:dyDescent="0.2">
      <c r="A66" s="237"/>
      <c r="B66" s="240" t="str">
        <f>IF(A66="","",VLOOKUP(A66,$A$18:$C$23,2,FALSE))</f>
        <v/>
      </c>
      <c r="C66" s="236"/>
      <c r="D66" s="448"/>
      <c r="E66" s="449"/>
      <c r="F66" s="185">
        <v>0</v>
      </c>
      <c r="G66" s="152">
        <v>0</v>
      </c>
      <c r="H66" s="186" t="str">
        <f>IF($N$11="Design-Build",SUM(F66*G66),"N/A")</f>
        <v>N/A</v>
      </c>
      <c r="I66" s="152">
        <v>0</v>
      </c>
      <c r="J66" s="186" t="str">
        <f>IF($N$11="Design-Build",SUM(F66*I66),"N/A")</f>
        <v>N/A</v>
      </c>
      <c r="K66" s="18">
        <f t="shared" si="12"/>
        <v>0</v>
      </c>
      <c r="L66" s="186" t="str">
        <f>IF($N$11="Design-Build",SUM(F66*K66),"N/A")</f>
        <v>N/A</v>
      </c>
      <c r="M66" s="18">
        <f t="shared" ref="M66:M101" si="13">SUM(100%-K66)</f>
        <v>1</v>
      </c>
      <c r="N66" s="186" t="str">
        <f>IF($N$11="Design-Build",SUM(F66-L66),"N/A")</f>
        <v>N/A</v>
      </c>
    </row>
    <row r="67" spans="1:14" s="31" customFormat="1" x14ac:dyDescent="0.2">
      <c r="A67" s="237"/>
      <c r="B67" s="240" t="str">
        <f t="shared" ref="B67:B101" si="14">IF(A67="","",VLOOKUP(A67,$A$18:$C$23,2,FALSE))</f>
        <v/>
      </c>
      <c r="C67" s="236"/>
      <c r="D67" s="448"/>
      <c r="E67" s="449"/>
      <c r="F67" s="185">
        <v>5</v>
      </c>
      <c r="G67" s="152">
        <v>0</v>
      </c>
      <c r="H67" s="186" t="str">
        <f>IF($N$11="Design-Build",SUM(F67*G67),"N/A")</f>
        <v>N/A</v>
      </c>
      <c r="I67" s="152">
        <v>0</v>
      </c>
      <c r="J67" s="186" t="str">
        <f t="shared" ref="J67:J101" si="15">IF($N$11="Design-Build",SUM(F67*I67),"N/A")</f>
        <v>N/A</v>
      </c>
      <c r="K67" s="18">
        <f t="shared" si="12"/>
        <v>0</v>
      </c>
      <c r="L67" s="186" t="str">
        <f t="shared" ref="L67:L101" si="16">IF($N$11="Design-Build",SUM(F67*K67),"N/A")</f>
        <v>N/A</v>
      </c>
      <c r="M67" s="18">
        <f t="shared" si="13"/>
        <v>1</v>
      </c>
      <c r="N67" s="186" t="str">
        <f t="shared" ref="N67:N101" si="17">IF($N$11="Design-Build",SUM(F67-L67),"N/A")</f>
        <v>N/A</v>
      </c>
    </row>
    <row r="68" spans="1:14" s="31" customFormat="1" x14ac:dyDescent="0.2">
      <c r="A68" s="237"/>
      <c r="B68" s="240" t="str">
        <f t="shared" si="14"/>
        <v/>
      </c>
      <c r="C68" s="236"/>
      <c r="D68" s="448"/>
      <c r="E68" s="449"/>
      <c r="F68" s="185">
        <v>0</v>
      </c>
      <c r="G68" s="152">
        <v>0</v>
      </c>
      <c r="H68" s="186" t="str">
        <f t="shared" ref="H68:H101" si="18">IF($N$11="Design-Build",SUM(F68*G68),"N/A")</f>
        <v>N/A</v>
      </c>
      <c r="I68" s="152">
        <v>0</v>
      </c>
      <c r="J68" s="186" t="str">
        <f t="shared" si="15"/>
        <v>N/A</v>
      </c>
      <c r="K68" s="18">
        <f t="shared" si="12"/>
        <v>0</v>
      </c>
      <c r="L68" s="186" t="str">
        <f t="shared" si="16"/>
        <v>N/A</v>
      </c>
      <c r="M68" s="18">
        <f t="shared" si="13"/>
        <v>1</v>
      </c>
      <c r="N68" s="186" t="str">
        <f t="shared" si="17"/>
        <v>N/A</v>
      </c>
    </row>
    <row r="69" spans="1:14" s="31" customFormat="1" x14ac:dyDescent="0.2">
      <c r="A69" s="237"/>
      <c r="B69" s="240" t="str">
        <f t="shared" si="14"/>
        <v/>
      </c>
      <c r="C69" s="236"/>
      <c r="D69" s="448"/>
      <c r="E69" s="449"/>
      <c r="F69" s="185">
        <v>0</v>
      </c>
      <c r="G69" s="152">
        <v>0</v>
      </c>
      <c r="H69" s="186" t="str">
        <f t="shared" si="18"/>
        <v>N/A</v>
      </c>
      <c r="I69" s="152">
        <v>0</v>
      </c>
      <c r="J69" s="186" t="str">
        <f t="shared" si="15"/>
        <v>N/A</v>
      </c>
      <c r="K69" s="18">
        <f t="shared" si="12"/>
        <v>0</v>
      </c>
      <c r="L69" s="186" t="str">
        <f t="shared" si="16"/>
        <v>N/A</v>
      </c>
      <c r="M69" s="18">
        <f t="shared" si="13"/>
        <v>1</v>
      </c>
      <c r="N69" s="186" t="str">
        <f t="shared" si="17"/>
        <v>N/A</v>
      </c>
    </row>
    <row r="70" spans="1:14" s="31" customFormat="1" x14ac:dyDescent="0.2">
      <c r="A70" s="237"/>
      <c r="B70" s="240" t="str">
        <f t="shared" si="14"/>
        <v/>
      </c>
      <c r="C70" s="236"/>
      <c r="D70" s="448"/>
      <c r="E70" s="449"/>
      <c r="F70" s="185">
        <v>0</v>
      </c>
      <c r="G70" s="152">
        <v>0</v>
      </c>
      <c r="H70" s="186" t="str">
        <f t="shared" si="18"/>
        <v>N/A</v>
      </c>
      <c r="I70" s="152">
        <v>0</v>
      </c>
      <c r="J70" s="186" t="str">
        <f t="shared" si="15"/>
        <v>N/A</v>
      </c>
      <c r="K70" s="18">
        <f t="shared" si="12"/>
        <v>0</v>
      </c>
      <c r="L70" s="186" t="str">
        <f t="shared" si="16"/>
        <v>N/A</v>
      </c>
      <c r="M70" s="18">
        <f t="shared" si="13"/>
        <v>1</v>
      </c>
      <c r="N70" s="186" t="str">
        <f t="shared" si="17"/>
        <v>N/A</v>
      </c>
    </row>
    <row r="71" spans="1:14" s="31" customFormat="1" x14ac:dyDescent="0.2">
      <c r="A71" s="237"/>
      <c r="B71" s="240" t="str">
        <f t="shared" si="14"/>
        <v/>
      </c>
      <c r="C71" s="236"/>
      <c r="D71" s="448"/>
      <c r="E71" s="449"/>
      <c r="F71" s="185">
        <v>0</v>
      </c>
      <c r="G71" s="152">
        <v>0</v>
      </c>
      <c r="H71" s="186" t="str">
        <f t="shared" si="18"/>
        <v>N/A</v>
      </c>
      <c r="I71" s="152">
        <v>0</v>
      </c>
      <c r="J71" s="186" t="str">
        <f t="shared" si="15"/>
        <v>N/A</v>
      </c>
      <c r="K71" s="18">
        <f t="shared" si="12"/>
        <v>0</v>
      </c>
      <c r="L71" s="186" t="str">
        <f t="shared" si="16"/>
        <v>N/A</v>
      </c>
      <c r="M71" s="18">
        <f t="shared" si="13"/>
        <v>1</v>
      </c>
      <c r="N71" s="186" t="str">
        <f t="shared" si="17"/>
        <v>N/A</v>
      </c>
    </row>
    <row r="72" spans="1:14" s="31" customFormat="1" x14ac:dyDescent="0.2">
      <c r="A72" s="237"/>
      <c r="B72" s="240" t="str">
        <f t="shared" si="14"/>
        <v/>
      </c>
      <c r="C72" s="236"/>
      <c r="D72" s="448"/>
      <c r="E72" s="449"/>
      <c r="F72" s="185">
        <v>0</v>
      </c>
      <c r="G72" s="152">
        <v>0</v>
      </c>
      <c r="H72" s="186" t="str">
        <f t="shared" si="18"/>
        <v>N/A</v>
      </c>
      <c r="I72" s="152">
        <v>0</v>
      </c>
      <c r="J72" s="186" t="str">
        <f t="shared" si="15"/>
        <v>N/A</v>
      </c>
      <c r="K72" s="18">
        <f t="shared" si="12"/>
        <v>0</v>
      </c>
      <c r="L72" s="186" t="str">
        <f t="shared" si="16"/>
        <v>N/A</v>
      </c>
      <c r="M72" s="18">
        <f t="shared" si="13"/>
        <v>1</v>
      </c>
      <c r="N72" s="186" t="str">
        <f t="shared" si="17"/>
        <v>N/A</v>
      </c>
    </row>
    <row r="73" spans="1:14" s="31" customFormat="1" x14ac:dyDescent="0.2">
      <c r="A73" s="237"/>
      <c r="B73" s="240" t="str">
        <f t="shared" si="14"/>
        <v/>
      </c>
      <c r="C73" s="236"/>
      <c r="D73" s="448"/>
      <c r="E73" s="449"/>
      <c r="F73" s="185">
        <v>0</v>
      </c>
      <c r="G73" s="152">
        <v>0</v>
      </c>
      <c r="H73" s="186" t="str">
        <f t="shared" si="18"/>
        <v>N/A</v>
      </c>
      <c r="I73" s="152">
        <v>0</v>
      </c>
      <c r="J73" s="186" t="str">
        <f t="shared" si="15"/>
        <v>N/A</v>
      </c>
      <c r="K73" s="18">
        <f t="shared" si="12"/>
        <v>0</v>
      </c>
      <c r="L73" s="186" t="str">
        <f t="shared" si="16"/>
        <v>N/A</v>
      </c>
      <c r="M73" s="18">
        <f t="shared" si="13"/>
        <v>1</v>
      </c>
      <c r="N73" s="186" t="str">
        <f t="shared" si="17"/>
        <v>N/A</v>
      </c>
    </row>
    <row r="74" spans="1:14" s="31" customFormat="1" x14ac:dyDescent="0.2">
      <c r="A74" s="237"/>
      <c r="B74" s="240" t="str">
        <f t="shared" si="14"/>
        <v/>
      </c>
      <c r="C74" s="236"/>
      <c r="D74" s="448"/>
      <c r="E74" s="449"/>
      <c r="F74" s="185">
        <v>0</v>
      </c>
      <c r="G74" s="152">
        <v>0</v>
      </c>
      <c r="H74" s="186" t="str">
        <f t="shared" si="18"/>
        <v>N/A</v>
      </c>
      <c r="I74" s="152">
        <v>0</v>
      </c>
      <c r="J74" s="186" t="str">
        <f t="shared" si="15"/>
        <v>N/A</v>
      </c>
      <c r="K74" s="18">
        <f t="shared" si="12"/>
        <v>0</v>
      </c>
      <c r="L74" s="186" t="str">
        <f t="shared" si="16"/>
        <v>N/A</v>
      </c>
      <c r="M74" s="18">
        <f t="shared" si="13"/>
        <v>1</v>
      </c>
      <c r="N74" s="186" t="str">
        <f t="shared" si="17"/>
        <v>N/A</v>
      </c>
    </row>
    <row r="75" spans="1:14" s="31" customFormat="1" x14ac:dyDescent="0.2">
      <c r="A75" s="237"/>
      <c r="B75" s="240" t="str">
        <f t="shared" si="14"/>
        <v/>
      </c>
      <c r="C75" s="236"/>
      <c r="D75" s="448"/>
      <c r="E75" s="449"/>
      <c r="F75" s="185">
        <v>0</v>
      </c>
      <c r="G75" s="152">
        <v>0</v>
      </c>
      <c r="H75" s="186" t="str">
        <f t="shared" si="18"/>
        <v>N/A</v>
      </c>
      <c r="I75" s="152">
        <v>0</v>
      </c>
      <c r="J75" s="186" t="str">
        <f t="shared" si="15"/>
        <v>N/A</v>
      </c>
      <c r="K75" s="18">
        <f t="shared" si="12"/>
        <v>0</v>
      </c>
      <c r="L75" s="186" t="str">
        <f t="shared" si="16"/>
        <v>N/A</v>
      </c>
      <c r="M75" s="18">
        <f t="shared" si="13"/>
        <v>1</v>
      </c>
      <c r="N75" s="186" t="str">
        <f t="shared" si="17"/>
        <v>N/A</v>
      </c>
    </row>
    <row r="76" spans="1:14" s="31" customFormat="1" x14ac:dyDescent="0.2">
      <c r="A76" s="237"/>
      <c r="B76" s="240" t="str">
        <f t="shared" si="14"/>
        <v/>
      </c>
      <c r="C76" s="236"/>
      <c r="D76" s="448"/>
      <c r="E76" s="449"/>
      <c r="F76" s="185">
        <v>0</v>
      </c>
      <c r="G76" s="152">
        <v>0</v>
      </c>
      <c r="H76" s="186" t="str">
        <f t="shared" si="18"/>
        <v>N/A</v>
      </c>
      <c r="I76" s="152">
        <v>0</v>
      </c>
      <c r="J76" s="186" t="str">
        <f t="shared" si="15"/>
        <v>N/A</v>
      </c>
      <c r="K76" s="18">
        <f t="shared" si="12"/>
        <v>0</v>
      </c>
      <c r="L76" s="186" t="str">
        <f t="shared" si="16"/>
        <v>N/A</v>
      </c>
      <c r="M76" s="18">
        <f t="shared" si="13"/>
        <v>1</v>
      </c>
      <c r="N76" s="186" t="str">
        <f t="shared" si="17"/>
        <v>N/A</v>
      </c>
    </row>
    <row r="77" spans="1:14" s="31" customFormat="1" x14ac:dyDescent="0.2">
      <c r="A77" s="237"/>
      <c r="B77" s="240" t="str">
        <f t="shared" si="14"/>
        <v/>
      </c>
      <c r="C77" s="236"/>
      <c r="D77" s="448"/>
      <c r="E77" s="449"/>
      <c r="F77" s="185">
        <v>0</v>
      </c>
      <c r="G77" s="152">
        <v>0</v>
      </c>
      <c r="H77" s="186" t="str">
        <f t="shared" si="18"/>
        <v>N/A</v>
      </c>
      <c r="I77" s="152">
        <v>0</v>
      </c>
      <c r="J77" s="186" t="str">
        <f t="shared" si="15"/>
        <v>N/A</v>
      </c>
      <c r="K77" s="18">
        <f t="shared" si="12"/>
        <v>0</v>
      </c>
      <c r="L77" s="186" t="str">
        <f t="shared" si="16"/>
        <v>N/A</v>
      </c>
      <c r="M77" s="18">
        <f t="shared" si="13"/>
        <v>1</v>
      </c>
      <c r="N77" s="186" t="str">
        <f t="shared" si="17"/>
        <v>N/A</v>
      </c>
    </row>
    <row r="78" spans="1:14" s="31" customFormat="1" x14ac:dyDescent="0.2">
      <c r="A78" s="237"/>
      <c r="B78" s="240" t="str">
        <f t="shared" si="14"/>
        <v/>
      </c>
      <c r="C78" s="236"/>
      <c r="D78" s="448"/>
      <c r="E78" s="449"/>
      <c r="F78" s="185">
        <v>0</v>
      </c>
      <c r="G78" s="152">
        <v>0</v>
      </c>
      <c r="H78" s="186" t="str">
        <f t="shared" si="18"/>
        <v>N/A</v>
      </c>
      <c r="I78" s="152">
        <v>0</v>
      </c>
      <c r="J78" s="186" t="str">
        <f t="shared" si="15"/>
        <v>N/A</v>
      </c>
      <c r="K78" s="18">
        <f t="shared" si="12"/>
        <v>0</v>
      </c>
      <c r="L78" s="186" t="str">
        <f t="shared" si="16"/>
        <v>N/A</v>
      </c>
      <c r="M78" s="18">
        <f t="shared" si="13"/>
        <v>1</v>
      </c>
      <c r="N78" s="186" t="str">
        <f t="shared" si="17"/>
        <v>N/A</v>
      </c>
    </row>
    <row r="79" spans="1:14" s="31" customFormat="1" x14ac:dyDescent="0.2">
      <c r="A79" s="237"/>
      <c r="B79" s="240" t="str">
        <f t="shared" si="14"/>
        <v/>
      </c>
      <c r="C79" s="236"/>
      <c r="D79" s="448"/>
      <c r="E79" s="449"/>
      <c r="F79" s="185">
        <v>0</v>
      </c>
      <c r="G79" s="152">
        <v>0</v>
      </c>
      <c r="H79" s="186" t="str">
        <f t="shared" si="18"/>
        <v>N/A</v>
      </c>
      <c r="I79" s="152">
        <v>0</v>
      </c>
      <c r="J79" s="186" t="str">
        <f t="shared" si="15"/>
        <v>N/A</v>
      </c>
      <c r="K79" s="18">
        <f t="shared" si="12"/>
        <v>0</v>
      </c>
      <c r="L79" s="186" t="str">
        <f t="shared" si="16"/>
        <v>N/A</v>
      </c>
      <c r="M79" s="18">
        <f t="shared" si="13"/>
        <v>1</v>
      </c>
      <c r="N79" s="186" t="str">
        <f t="shared" si="17"/>
        <v>N/A</v>
      </c>
    </row>
    <row r="80" spans="1:14" s="31" customFormat="1" x14ac:dyDescent="0.2">
      <c r="A80" s="237"/>
      <c r="B80" s="240" t="str">
        <f t="shared" si="14"/>
        <v/>
      </c>
      <c r="C80" s="236"/>
      <c r="D80" s="448"/>
      <c r="E80" s="449"/>
      <c r="F80" s="185">
        <v>0</v>
      </c>
      <c r="G80" s="152">
        <v>0</v>
      </c>
      <c r="H80" s="186" t="str">
        <f t="shared" si="18"/>
        <v>N/A</v>
      </c>
      <c r="I80" s="152">
        <v>0</v>
      </c>
      <c r="J80" s="186" t="str">
        <f t="shared" si="15"/>
        <v>N/A</v>
      </c>
      <c r="K80" s="18">
        <f t="shared" si="12"/>
        <v>0</v>
      </c>
      <c r="L80" s="186" t="str">
        <f t="shared" si="16"/>
        <v>N/A</v>
      </c>
      <c r="M80" s="18">
        <f t="shared" si="13"/>
        <v>1</v>
      </c>
      <c r="N80" s="186" t="str">
        <f t="shared" si="17"/>
        <v>N/A</v>
      </c>
    </row>
    <row r="81" spans="1:14" s="31" customFormat="1" x14ac:dyDescent="0.2">
      <c r="A81" s="237"/>
      <c r="B81" s="240" t="str">
        <f t="shared" si="14"/>
        <v/>
      </c>
      <c r="C81" s="236"/>
      <c r="D81" s="448"/>
      <c r="E81" s="449"/>
      <c r="F81" s="185">
        <v>0</v>
      </c>
      <c r="G81" s="152">
        <v>0</v>
      </c>
      <c r="H81" s="186" t="str">
        <f t="shared" si="18"/>
        <v>N/A</v>
      </c>
      <c r="I81" s="152">
        <v>0</v>
      </c>
      <c r="J81" s="186" t="str">
        <f t="shared" si="15"/>
        <v>N/A</v>
      </c>
      <c r="K81" s="18">
        <f t="shared" si="12"/>
        <v>0</v>
      </c>
      <c r="L81" s="186" t="str">
        <f t="shared" si="16"/>
        <v>N/A</v>
      </c>
      <c r="M81" s="18">
        <f t="shared" ref="M81:M85" si="19">SUM(100%-K81)</f>
        <v>1</v>
      </c>
      <c r="N81" s="186" t="str">
        <f t="shared" si="17"/>
        <v>N/A</v>
      </c>
    </row>
    <row r="82" spans="1:14" s="31" customFormat="1" x14ac:dyDescent="0.2">
      <c r="A82" s="237"/>
      <c r="B82" s="240" t="str">
        <f t="shared" si="14"/>
        <v/>
      </c>
      <c r="C82" s="236"/>
      <c r="D82" s="448"/>
      <c r="E82" s="449"/>
      <c r="F82" s="185">
        <v>0</v>
      </c>
      <c r="G82" s="152">
        <v>0</v>
      </c>
      <c r="H82" s="186" t="str">
        <f t="shared" si="18"/>
        <v>N/A</v>
      </c>
      <c r="I82" s="152">
        <v>0</v>
      </c>
      <c r="J82" s="186" t="str">
        <f t="shared" si="15"/>
        <v>N/A</v>
      </c>
      <c r="K82" s="18">
        <f t="shared" si="12"/>
        <v>0</v>
      </c>
      <c r="L82" s="186" t="str">
        <f t="shared" si="16"/>
        <v>N/A</v>
      </c>
      <c r="M82" s="18">
        <f t="shared" si="19"/>
        <v>1</v>
      </c>
      <c r="N82" s="186" t="str">
        <f t="shared" si="17"/>
        <v>N/A</v>
      </c>
    </row>
    <row r="83" spans="1:14" s="31" customFormat="1" x14ac:dyDescent="0.2">
      <c r="A83" s="237"/>
      <c r="B83" s="240" t="str">
        <f t="shared" si="14"/>
        <v/>
      </c>
      <c r="C83" s="236"/>
      <c r="D83" s="448"/>
      <c r="E83" s="449"/>
      <c r="F83" s="185">
        <v>0</v>
      </c>
      <c r="G83" s="152">
        <v>0</v>
      </c>
      <c r="H83" s="186" t="str">
        <f t="shared" si="18"/>
        <v>N/A</v>
      </c>
      <c r="I83" s="152">
        <v>0</v>
      </c>
      <c r="J83" s="186" t="str">
        <f t="shared" si="15"/>
        <v>N/A</v>
      </c>
      <c r="K83" s="18">
        <f t="shared" si="12"/>
        <v>0</v>
      </c>
      <c r="L83" s="186" t="str">
        <f t="shared" si="16"/>
        <v>N/A</v>
      </c>
      <c r="M83" s="18">
        <f t="shared" si="19"/>
        <v>1</v>
      </c>
      <c r="N83" s="186" t="str">
        <f t="shared" si="17"/>
        <v>N/A</v>
      </c>
    </row>
    <row r="84" spans="1:14" s="31" customFormat="1" x14ac:dyDescent="0.2">
      <c r="A84" s="237"/>
      <c r="B84" s="240" t="str">
        <f t="shared" si="14"/>
        <v/>
      </c>
      <c r="C84" s="236"/>
      <c r="D84" s="448"/>
      <c r="E84" s="449"/>
      <c r="F84" s="185">
        <v>0</v>
      </c>
      <c r="G84" s="152">
        <v>0</v>
      </c>
      <c r="H84" s="186" t="str">
        <f t="shared" si="18"/>
        <v>N/A</v>
      </c>
      <c r="I84" s="152">
        <v>0</v>
      </c>
      <c r="J84" s="186" t="str">
        <f t="shared" si="15"/>
        <v>N/A</v>
      </c>
      <c r="K84" s="18">
        <f t="shared" si="12"/>
        <v>0</v>
      </c>
      <c r="L84" s="186" t="str">
        <f t="shared" si="16"/>
        <v>N/A</v>
      </c>
      <c r="M84" s="18">
        <f t="shared" si="19"/>
        <v>1</v>
      </c>
      <c r="N84" s="186" t="str">
        <f t="shared" si="17"/>
        <v>N/A</v>
      </c>
    </row>
    <row r="85" spans="1:14" s="31" customFormat="1" x14ac:dyDescent="0.2">
      <c r="A85" s="237"/>
      <c r="B85" s="240" t="str">
        <f>IF(A85="","",VLOOKUP(A85,$A$18:$C$23,2,FALSE))</f>
        <v/>
      </c>
      <c r="C85" s="236"/>
      <c r="D85" s="448"/>
      <c r="E85" s="449"/>
      <c r="F85" s="185">
        <v>0</v>
      </c>
      <c r="G85" s="152">
        <v>0</v>
      </c>
      <c r="H85" s="186" t="str">
        <f t="shared" si="18"/>
        <v>N/A</v>
      </c>
      <c r="I85" s="152">
        <v>0</v>
      </c>
      <c r="J85" s="186" t="str">
        <f t="shared" si="15"/>
        <v>N/A</v>
      </c>
      <c r="K85" s="18">
        <f t="shared" si="12"/>
        <v>0</v>
      </c>
      <c r="L85" s="186" t="str">
        <f t="shared" si="16"/>
        <v>N/A</v>
      </c>
      <c r="M85" s="18">
        <f t="shared" si="19"/>
        <v>1</v>
      </c>
      <c r="N85" s="186" t="str">
        <f t="shared" si="17"/>
        <v>N/A</v>
      </c>
    </row>
    <row r="86" spans="1:14" s="31" customFormat="1" x14ac:dyDescent="0.2">
      <c r="A86" s="237"/>
      <c r="B86" s="240" t="str">
        <f t="shared" ref="B86:B89" si="20">IF(A86="","",VLOOKUP(A86,$A$18:$C$23,2,FALSE))</f>
        <v/>
      </c>
      <c r="C86" s="236"/>
      <c r="D86" s="448"/>
      <c r="E86" s="449"/>
      <c r="F86" s="185">
        <v>0</v>
      </c>
      <c r="G86" s="152">
        <v>0</v>
      </c>
      <c r="H86" s="186" t="str">
        <f t="shared" si="18"/>
        <v>N/A</v>
      </c>
      <c r="I86" s="152">
        <v>0</v>
      </c>
      <c r="J86" s="186" t="str">
        <f t="shared" si="15"/>
        <v>N/A</v>
      </c>
      <c r="K86" s="18">
        <f t="shared" ref="K86:K89" si="21">SUM(G86+I86)</f>
        <v>0</v>
      </c>
      <c r="L86" s="186" t="str">
        <f t="shared" si="16"/>
        <v>N/A</v>
      </c>
      <c r="M86" s="18">
        <f t="shared" ref="M86:M89" si="22">SUM(100%-K86)</f>
        <v>1</v>
      </c>
      <c r="N86" s="186" t="str">
        <f t="shared" si="17"/>
        <v>N/A</v>
      </c>
    </row>
    <row r="87" spans="1:14" s="31" customFormat="1" x14ac:dyDescent="0.2">
      <c r="A87" s="237"/>
      <c r="B87" s="240" t="str">
        <f t="shared" si="20"/>
        <v/>
      </c>
      <c r="C87" s="236"/>
      <c r="D87" s="448"/>
      <c r="E87" s="449"/>
      <c r="F87" s="185">
        <v>0</v>
      </c>
      <c r="G87" s="152">
        <v>0</v>
      </c>
      <c r="H87" s="186" t="str">
        <f t="shared" si="18"/>
        <v>N/A</v>
      </c>
      <c r="I87" s="152">
        <v>0</v>
      </c>
      <c r="J87" s="186" t="str">
        <f t="shared" si="15"/>
        <v>N/A</v>
      </c>
      <c r="K87" s="18">
        <f t="shared" si="21"/>
        <v>0</v>
      </c>
      <c r="L87" s="186" t="str">
        <f t="shared" si="16"/>
        <v>N/A</v>
      </c>
      <c r="M87" s="18">
        <f t="shared" si="22"/>
        <v>1</v>
      </c>
      <c r="N87" s="186" t="str">
        <f t="shared" si="17"/>
        <v>N/A</v>
      </c>
    </row>
    <row r="88" spans="1:14" s="31" customFormat="1" x14ac:dyDescent="0.2">
      <c r="A88" s="237"/>
      <c r="B88" s="240" t="str">
        <f t="shared" si="20"/>
        <v/>
      </c>
      <c r="C88" s="236"/>
      <c r="D88" s="448"/>
      <c r="E88" s="449"/>
      <c r="F88" s="185">
        <v>0</v>
      </c>
      <c r="G88" s="152">
        <v>0</v>
      </c>
      <c r="H88" s="186" t="str">
        <f t="shared" si="18"/>
        <v>N/A</v>
      </c>
      <c r="I88" s="152">
        <v>0</v>
      </c>
      <c r="J88" s="186" t="str">
        <f t="shared" si="15"/>
        <v>N/A</v>
      </c>
      <c r="K88" s="18">
        <f t="shared" si="21"/>
        <v>0</v>
      </c>
      <c r="L88" s="186" t="str">
        <f t="shared" si="16"/>
        <v>N/A</v>
      </c>
      <c r="M88" s="18">
        <f t="shared" si="22"/>
        <v>1</v>
      </c>
      <c r="N88" s="186" t="str">
        <f t="shared" si="17"/>
        <v>N/A</v>
      </c>
    </row>
    <row r="89" spans="1:14" s="31" customFormat="1" x14ac:dyDescent="0.2">
      <c r="A89" s="237"/>
      <c r="B89" s="240" t="str">
        <f t="shared" si="20"/>
        <v/>
      </c>
      <c r="C89" s="236"/>
      <c r="D89" s="448"/>
      <c r="E89" s="449"/>
      <c r="F89" s="185">
        <v>0</v>
      </c>
      <c r="G89" s="152">
        <v>0</v>
      </c>
      <c r="H89" s="186" t="str">
        <f t="shared" si="18"/>
        <v>N/A</v>
      </c>
      <c r="I89" s="152">
        <v>0</v>
      </c>
      <c r="J89" s="186" t="str">
        <f t="shared" si="15"/>
        <v>N/A</v>
      </c>
      <c r="K89" s="18">
        <f t="shared" si="21"/>
        <v>0</v>
      </c>
      <c r="L89" s="186" t="str">
        <f t="shared" si="16"/>
        <v>N/A</v>
      </c>
      <c r="M89" s="18">
        <f t="shared" si="22"/>
        <v>1</v>
      </c>
      <c r="N89" s="186" t="str">
        <f t="shared" si="17"/>
        <v>N/A</v>
      </c>
    </row>
    <row r="90" spans="1:14" s="31" customFormat="1" x14ac:dyDescent="0.2">
      <c r="A90" s="237"/>
      <c r="B90" s="240" t="str">
        <f t="shared" si="14"/>
        <v/>
      </c>
      <c r="C90" s="236"/>
      <c r="D90" s="448"/>
      <c r="E90" s="449"/>
      <c r="F90" s="185">
        <v>0</v>
      </c>
      <c r="G90" s="152">
        <v>0</v>
      </c>
      <c r="H90" s="186" t="str">
        <f t="shared" si="18"/>
        <v>N/A</v>
      </c>
      <c r="I90" s="152">
        <v>0</v>
      </c>
      <c r="J90" s="186" t="str">
        <f t="shared" si="15"/>
        <v>N/A</v>
      </c>
      <c r="K90" s="18">
        <f t="shared" si="12"/>
        <v>0</v>
      </c>
      <c r="L90" s="186" t="str">
        <f t="shared" si="16"/>
        <v>N/A</v>
      </c>
      <c r="M90" s="18">
        <f t="shared" si="13"/>
        <v>1</v>
      </c>
      <c r="N90" s="186" t="str">
        <f t="shared" si="17"/>
        <v>N/A</v>
      </c>
    </row>
    <row r="91" spans="1:14" s="31" customFormat="1" x14ac:dyDescent="0.2">
      <c r="A91" s="237"/>
      <c r="B91" s="240" t="str">
        <f t="shared" si="14"/>
        <v/>
      </c>
      <c r="C91" s="236"/>
      <c r="D91" s="448"/>
      <c r="E91" s="449"/>
      <c r="F91" s="185">
        <v>0</v>
      </c>
      <c r="G91" s="152">
        <v>0</v>
      </c>
      <c r="H91" s="186" t="str">
        <f t="shared" si="18"/>
        <v>N/A</v>
      </c>
      <c r="I91" s="152">
        <v>0</v>
      </c>
      <c r="J91" s="186" t="str">
        <f t="shared" si="15"/>
        <v>N/A</v>
      </c>
      <c r="K91" s="18">
        <f t="shared" si="12"/>
        <v>0</v>
      </c>
      <c r="L91" s="186" t="str">
        <f t="shared" si="16"/>
        <v>N/A</v>
      </c>
      <c r="M91" s="18">
        <f t="shared" si="13"/>
        <v>1</v>
      </c>
      <c r="N91" s="186" t="str">
        <f t="shared" si="17"/>
        <v>N/A</v>
      </c>
    </row>
    <row r="92" spans="1:14" s="31" customFormat="1" x14ac:dyDescent="0.2">
      <c r="A92" s="237"/>
      <c r="B92" s="240" t="str">
        <f>IF(A92="","",VLOOKUP(A92,$A$18:$C$23,2,FALSE))</f>
        <v/>
      </c>
      <c r="C92" s="236"/>
      <c r="D92" s="448"/>
      <c r="E92" s="449"/>
      <c r="F92" s="185">
        <v>0</v>
      </c>
      <c r="G92" s="152">
        <v>0</v>
      </c>
      <c r="H92" s="186" t="str">
        <f t="shared" si="18"/>
        <v>N/A</v>
      </c>
      <c r="I92" s="152">
        <v>0</v>
      </c>
      <c r="J92" s="186" t="str">
        <f t="shared" si="15"/>
        <v>N/A</v>
      </c>
      <c r="K92" s="18">
        <f t="shared" si="12"/>
        <v>0</v>
      </c>
      <c r="L92" s="186" t="str">
        <f t="shared" si="16"/>
        <v>N/A</v>
      </c>
      <c r="M92" s="18">
        <f t="shared" si="13"/>
        <v>1</v>
      </c>
      <c r="N92" s="186" t="str">
        <f t="shared" si="17"/>
        <v>N/A</v>
      </c>
    </row>
    <row r="93" spans="1:14" s="31" customFormat="1" x14ac:dyDescent="0.2">
      <c r="A93" s="237"/>
      <c r="B93" s="240" t="str">
        <f t="shared" ref="B93:B94" si="23">IF(A93="","",VLOOKUP(A93,$A$18:$C$23,2,FALSE))</f>
        <v/>
      </c>
      <c r="C93" s="236"/>
      <c r="D93" s="448"/>
      <c r="E93" s="449"/>
      <c r="F93" s="185">
        <v>0</v>
      </c>
      <c r="G93" s="152">
        <v>0</v>
      </c>
      <c r="H93" s="186" t="str">
        <f t="shared" si="18"/>
        <v>N/A</v>
      </c>
      <c r="I93" s="152">
        <v>0</v>
      </c>
      <c r="J93" s="186" t="str">
        <f t="shared" si="15"/>
        <v>N/A</v>
      </c>
      <c r="K93" s="18">
        <f t="shared" si="12"/>
        <v>0</v>
      </c>
      <c r="L93" s="186" t="str">
        <f t="shared" si="16"/>
        <v>N/A</v>
      </c>
      <c r="M93" s="18">
        <f t="shared" si="13"/>
        <v>1</v>
      </c>
      <c r="N93" s="186" t="str">
        <f t="shared" si="17"/>
        <v>N/A</v>
      </c>
    </row>
    <row r="94" spans="1:14" s="31" customFormat="1" x14ac:dyDescent="0.2">
      <c r="A94" s="237"/>
      <c r="B94" s="240" t="str">
        <f t="shared" si="23"/>
        <v/>
      </c>
      <c r="C94" s="236"/>
      <c r="D94" s="448"/>
      <c r="E94" s="449"/>
      <c r="F94" s="185">
        <v>0</v>
      </c>
      <c r="G94" s="152">
        <v>0</v>
      </c>
      <c r="H94" s="186" t="str">
        <f t="shared" si="18"/>
        <v>N/A</v>
      </c>
      <c r="I94" s="152">
        <v>0</v>
      </c>
      <c r="J94" s="186" t="str">
        <f t="shared" si="15"/>
        <v>N/A</v>
      </c>
      <c r="K94" s="18">
        <f t="shared" ref="K94:K96" si="24">SUM(G94+I94)</f>
        <v>0</v>
      </c>
      <c r="L94" s="186" t="str">
        <f t="shared" si="16"/>
        <v>N/A</v>
      </c>
      <c r="M94" s="18">
        <f t="shared" ref="M94:M96" si="25">SUM(100%-K94)</f>
        <v>1</v>
      </c>
      <c r="N94" s="186" t="str">
        <f t="shared" si="17"/>
        <v>N/A</v>
      </c>
    </row>
    <row r="95" spans="1:14" s="31" customFormat="1" x14ac:dyDescent="0.2">
      <c r="A95" s="237"/>
      <c r="B95" s="240" t="str">
        <f>IF(A95="","",VLOOKUP(A95,$A$18:$C$23,2,FALSE))</f>
        <v/>
      </c>
      <c r="C95" s="236"/>
      <c r="D95" s="448"/>
      <c r="E95" s="449"/>
      <c r="F95" s="185">
        <v>0</v>
      </c>
      <c r="G95" s="152">
        <v>0</v>
      </c>
      <c r="H95" s="186" t="str">
        <f t="shared" si="18"/>
        <v>N/A</v>
      </c>
      <c r="I95" s="152">
        <v>0</v>
      </c>
      <c r="J95" s="186" t="str">
        <f t="shared" si="15"/>
        <v>N/A</v>
      </c>
      <c r="K95" s="18">
        <f t="shared" si="24"/>
        <v>0</v>
      </c>
      <c r="L95" s="186" t="str">
        <f t="shared" si="16"/>
        <v>N/A</v>
      </c>
      <c r="M95" s="18">
        <f t="shared" si="25"/>
        <v>1</v>
      </c>
      <c r="N95" s="186" t="str">
        <f t="shared" si="17"/>
        <v>N/A</v>
      </c>
    </row>
    <row r="96" spans="1:14" s="31" customFormat="1" x14ac:dyDescent="0.2">
      <c r="A96" s="237"/>
      <c r="B96" s="240" t="str">
        <f t="shared" ref="B96" si="26">IF(A96="","",VLOOKUP(A96,$A$18:$C$23,2,FALSE))</f>
        <v/>
      </c>
      <c r="C96" s="236"/>
      <c r="D96" s="448"/>
      <c r="E96" s="449"/>
      <c r="F96" s="185">
        <v>0</v>
      </c>
      <c r="G96" s="152">
        <v>0</v>
      </c>
      <c r="H96" s="186" t="str">
        <f t="shared" si="18"/>
        <v>N/A</v>
      </c>
      <c r="I96" s="152">
        <v>0</v>
      </c>
      <c r="J96" s="186" t="str">
        <f t="shared" si="15"/>
        <v>N/A</v>
      </c>
      <c r="K96" s="18">
        <f t="shared" si="24"/>
        <v>0</v>
      </c>
      <c r="L96" s="186" t="str">
        <f t="shared" si="16"/>
        <v>N/A</v>
      </c>
      <c r="M96" s="18">
        <f t="shared" si="25"/>
        <v>1</v>
      </c>
      <c r="N96" s="186" t="str">
        <f t="shared" si="17"/>
        <v>N/A</v>
      </c>
    </row>
    <row r="97" spans="1:14" s="31" customFormat="1" x14ac:dyDescent="0.2">
      <c r="A97" s="237"/>
      <c r="B97" s="240" t="str">
        <f t="shared" si="14"/>
        <v/>
      </c>
      <c r="C97" s="236"/>
      <c r="D97" s="448"/>
      <c r="E97" s="449"/>
      <c r="F97" s="185">
        <v>0</v>
      </c>
      <c r="G97" s="152">
        <v>0</v>
      </c>
      <c r="H97" s="186" t="str">
        <f t="shared" si="18"/>
        <v>N/A</v>
      </c>
      <c r="I97" s="152">
        <v>0</v>
      </c>
      <c r="J97" s="186" t="str">
        <f t="shared" si="15"/>
        <v>N/A</v>
      </c>
      <c r="K97" s="18">
        <f t="shared" si="12"/>
        <v>0</v>
      </c>
      <c r="L97" s="186" t="str">
        <f t="shared" si="16"/>
        <v>N/A</v>
      </c>
      <c r="M97" s="18">
        <f t="shared" si="13"/>
        <v>1</v>
      </c>
      <c r="N97" s="186" t="str">
        <f t="shared" si="17"/>
        <v>N/A</v>
      </c>
    </row>
    <row r="98" spans="1:14" s="31" customFormat="1" x14ac:dyDescent="0.2">
      <c r="A98" s="237"/>
      <c r="B98" s="240" t="str">
        <f>IF(A98="","",VLOOKUP(A98,$A$18:$C$23,2,FALSE))</f>
        <v/>
      </c>
      <c r="C98" s="236"/>
      <c r="D98" s="448"/>
      <c r="E98" s="449"/>
      <c r="F98" s="185">
        <v>0</v>
      </c>
      <c r="G98" s="152">
        <v>0</v>
      </c>
      <c r="H98" s="186" t="str">
        <f t="shared" si="18"/>
        <v>N/A</v>
      </c>
      <c r="I98" s="152">
        <v>0</v>
      </c>
      <c r="J98" s="186" t="str">
        <f t="shared" si="15"/>
        <v>N/A</v>
      </c>
      <c r="K98" s="18">
        <f t="shared" si="12"/>
        <v>0</v>
      </c>
      <c r="L98" s="186" t="str">
        <f t="shared" si="16"/>
        <v>N/A</v>
      </c>
      <c r="M98" s="18">
        <f t="shared" si="13"/>
        <v>1</v>
      </c>
      <c r="N98" s="186" t="str">
        <f t="shared" si="17"/>
        <v>N/A</v>
      </c>
    </row>
    <row r="99" spans="1:14" s="31" customFormat="1" x14ac:dyDescent="0.2">
      <c r="A99" s="237"/>
      <c r="B99" s="240" t="str">
        <f t="shared" si="14"/>
        <v/>
      </c>
      <c r="C99" s="236"/>
      <c r="D99" s="448"/>
      <c r="E99" s="449"/>
      <c r="F99" s="185">
        <v>0</v>
      </c>
      <c r="G99" s="152">
        <v>0</v>
      </c>
      <c r="H99" s="186" t="str">
        <f t="shared" si="18"/>
        <v>N/A</v>
      </c>
      <c r="I99" s="152">
        <v>0</v>
      </c>
      <c r="J99" s="186" t="str">
        <f t="shared" si="15"/>
        <v>N/A</v>
      </c>
      <c r="K99" s="18">
        <f t="shared" si="12"/>
        <v>0</v>
      </c>
      <c r="L99" s="186" t="str">
        <f t="shared" si="16"/>
        <v>N/A</v>
      </c>
      <c r="M99" s="18">
        <f t="shared" si="13"/>
        <v>1</v>
      </c>
      <c r="N99" s="186" t="str">
        <f t="shared" si="17"/>
        <v>N/A</v>
      </c>
    </row>
    <row r="100" spans="1:14" s="31" customFormat="1" x14ac:dyDescent="0.2">
      <c r="A100" s="237"/>
      <c r="B100" s="240" t="str">
        <f t="shared" si="14"/>
        <v/>
      </c>
      <c r="C100" s="236"/>
      <c r="D100" s="448"/>
      <c r="E100" s="449"/>
      <c r="F100" s="185">
        <v>0</v>
      </c>
      <c r="G100" s="152">
        <v>0</v>
      </c>
      <c r="H100" s="186" t="str">
        <f t="shared" si="18"/>
        <v>N/A</v>
      </c>
      <c r="I100" s="152">
        <v>0</v>
      </c>
      <c r="J100" s="186" t="str">
        <f t="shared" si="15"/>
        <v>N/A</v>
      </c>
      <c r="K100" s="18">
        <f t="shared" si="12"/>
        <v>0</v>
      </c>
      <c r="L100" s="186" t="str">
        <f t="shared" si="16"/>
        <v>N/A</v>
      </c>
      <c r="M100" s="18">
        <f t="shared" si="13"/>
        <v>1</v>
      </c>
      <c r="N100" s="186" t="str">
        <f t="shared" si="17"/>
        <v>N/A</v>
      </c>
    </row>
    <row r="101" spans="1:14" s="31" customFormat="1" x14ac:dyDescent="0.2">
      <c r="A101" s="237"/>
      <c r="B101" s="240" t="str">
        <f t="shared" si="14"/>
        <v/>
      </c>
      <c r="C101" s="236"/>
      <c r="D101" s="448"/>
      <c r="E101" s="449"/>
      <c r="F101" s="185">
        <v>0</v>
      </c>
      <c r="G101" s="153">
        <v>0</v>
      </c>
      <c r="H101" s="186" t="str">
        <f t="shared" si="18"/>
        <v>N/A</v>
      </c>
      <c r="I101" s="152">
        <v>0</v>
      </c>
      <c r="J101" s="186" t="str">
        <f t="shared" si="15"/>
        <v>N/A</v>
      </c>
      <c r="K101" s="18">
        <f t="shared" si="12"/>
        <v>0</v>
      </c>
      <c r="L101" s="186" t="str">
        <f t="shared" si="16"/>
        <v>N/A</v>
      </c>
      <c r="M101" s="18">
        <f t="shared" si="13"/>
        <v>1</v>
      </c>
      <c r="N101" s="186" t="str">
        <f t="shared" si="17"/>
        <v>N/A</v>
      </c>
    </row>
    <row r="102" spans="1:14" s="31" customFormat="1" x14ac:dyDescent="0.2">
      <c r="A102" s="22"/>
      <c r="B102" s="424" t="s">
        <v>176</v>
      </c>
      <c r="C102" s="424"/>
      <c r="D102" s="424"/>
      <c r="E102" s="425"/>
      <c r="F102" s="197" t="str">
        <f>IF($N$11="Design-Build",SUMIF(F65:F101,"&gt;0"),"N/A")</f>
        <v>N/A</v>
      </c>
      <c r="G102" s="198"/>
      <c r="H102" s="199" t="str">
        <f>IF($N$11="Design-Build",SUMIF(H65:H101,"&gt;0"),"N/A")</f>
        <v>N/A</v>
      </c>
      <c r="I102" s="200"/>
      <c r="J102" s="186" t="str">
        <f>IF($N$11="Design-Build",SUMIF(J65:J101,"&gt;0"),"N/A")</f>
        <v>N/A</v>
      </c>
      <c r="K102" s="200"/>
      <c r="L102" s="186" t="str">
        <f>IF($N$11="Design-Build",SUMIF(L65:L101,"&gt;0"),"N/A")</f>
        <v>N/A</v>
      </c>
      <c r="M102" s="201"/>
      <c r="N102" s="186" t="str">
        <f>IF($N$11="Design-Build",SUMIF(N65:N101,"&gt;0"),"N/A")</f>
        <v>N/A</v>
      </c>
    </row>
    <row r="103" spans="1:14" s="31" customFormat="1" x14ac:dyDescent="0.2">
      <c r="A103" s="23"/>
      <c r="B103" s="426" t="s">
        <v>177</v>
      </c>
      <c r="C103" s="426"/>
      <c r="D103" s="426"/>
      <c r="E103" s="427"/>
      <c r="F103" s="197" t="str">
        <f>IF($N$11="Design-Build",SUMIF(F65:F101,"&lt;0"),"N/A")</f>
        <v>N/A</v>
      </c>
      <c r="G103" s="202"/>
      <c r="H103" s="186" t="str">
        <f>IF($N$11="Design-Build",SUMIF(H65:H101,"&lt;0"),"N/A")</f>
        <v>N/A</v>
      </c>
      <c r="I103" s="202"/>
      <c r="J103" s="186" t="str">
        <f>IF($N$11="Design-Build",SUMIF(J65:J101,"&lt;0"),"N/A")</f>
        <v>N/A</v>
      </c>
      <c r="K103" s="202"/>
      <c r="L103" s="186" t="str">
        <f>IF($N$11="Design-Build",SUMIF(L65:L101,"&lt;0"),"N/A")</f>
        <v>N/A</v>
      </c>
      <c r="M103" s="200"/>
      <c r="N103" s="186" t="str">
        <f>IF($N$11="Design-Build",SUMIF(N65:N101,"&lt;0"),"N/A")</f>
        <v>N/A</v>
      </c>
    </row>
    <row r="104" spans="1:14" s="31" customFormat="1" x14ac:dyDescent="0.2">
      <c r="A104" s="23"/>
      <c r="B104" s="426" t="s">
        <v>178</v>
      </c>
      <c r="C104" s="426"/>
      <c r="D104" s="426"/>
      <c r="E104" s="427"/>
      <c r="F104" s="197" t="str">
        <f>IF($N$11="Design-Build",SUM(F102:F103),"N/A")</f>
        <v>N/A</v>
      </c>
      <c r="G104" s="202"/>
      <c r="H104" s="186" t="str">
        <f>IF($N$11="Design-Build",SUM(H102:H103),"N/A")</f>
        <v>N/A</v>
      </c>
      <c r="I104" s="202"/>
      <c r="J104" s="186" t="str">
        <f>IF($N$11="Design-Build",SUM(J102:J103),"N/A")</f>
        <v>N/A</v>
      </c>
      <c r="K104" s="202"/>
      <c r="L104" s="203" t="str">
        <f>IF($N$11="Design-Build",SUM(L102:L103),"N/A")</f>
        <v>N/A</v>
      </c>
      <c r="M104" s="200"/>
      <c r="N104" s="186" t="str">
        <f>IF($N$11="Design-Build",SUM(N102:N103),"N/A")</f>
        <v>N/A</v>
      </c>
    </row>
    <row r="105" spans="1:14" s="31" customFormat="1" x14ac:dyDescent="0.2">
      <c r="A105" s="21"/>
      <c r="B105" s="21"/>
      <c r="C105" s="21"/>
      <c r="D105" s="21"/>
      <c r="E105" s="21"/>
      <c r="F105" s="21"/>
      <c r="G105" s="16"/>
      <c r="I105" s="16"/>
      <c r="J105" s="16"/>
      <c r="K105" s="16"/>
      <c r="L105" s="16"/>
      <c r="M105" s="21"/>
    </row>
    <row r="106" spans="1:14" s="31" customFormat="1" x14ac:dyDescent="0.2">
      <c r="A106" s="16" t="s">
        <v>7</v>
      </c>
      <c r="B106" s="16"/>
      <c r="C106" s="16"/>
      <c r="D106" s="16"/>
      <c r="E106" s="16"/>
      <c r="F106" s="16"/>
      <c r="G106" s="251"/>
      <c r="H106" s="59" t="s">
        <v>181</v>
      </c>
      <c r="I106" s="251"/>
      <c r="J106" s="251"/>
      <c r="K106" s="251"/>
      <c r="L106" s="251"/>
      <c r="N106" s="46" t="str">
        <f>'Summary Payment Certification'!$H$58</f>
        <v>Revised 06/22/2022</v>
      </c>
    </row>
    <row r="107" spans="1:14" s="31" customFormat="1" ht="13.15" customHeight="1" x14ac:dyDescent="0.2">
      <c r="A107" s="283" t="s">
        <v>0</v>
      </c>
      <c r="B107" s="283"/>
      <c r="C107" s="283"/>
      <c r="D107" s="283"/>
      <c r="E107" s="283"/>
      <c r="F107" s="283"/>
      <c r="G107" s="283"/>
      <c r="H107" s="283"/>
      <c r="I107" s="283"/>
      <c r="J107" s="283"/>
      <c r="K107" s="283"/>
      <c r="L107" s="283"/>
      <c r="M107" s="283"/>
      <c r="N107" s="283"/>
    </row>
    <row r="108" spans="1:14" s="31" customFormat="1" ht="13.15" customHeight="1" x14ac:dyDescent="0.2">
      <c r="A108" s="285" t="s">
        <v>1</v>
      </c>
      <c r="B108" s="285"/>
      <c r="C108" s="285"/>
      <c r="D108" s="285"/>
      <c r="E108" s="285"/>
      <c r="F108" s="285"/>
      <c r="G108" s="285"/>
      <c r="H108" s="285"/>
      <c r="I108" s="285"/>
      <c r="J108" s="285"/>
      <c r="K108" s="285"/>
      <c r="L108" s="285"/>
      <c r="M108" s="285"/>
      <c r="N108" s="285"/>
    </row>
    <row r="109" spans="1:14" s="31" customFormat="1" ht="13.15" customHeight="1" x14ac:dyDescent="0.2">
      <c r="A109" s="372" t="s">
        <v>86</v>
      </c>
      <c r="B109" s="372"/>
      <c r="C109" s="372"/>
      <c r="D109" s="372"/>
      <c r="E109" s="372"/>
      <c r="F109" s="372"/>
      <c r="G109" s="372"/>
      <c r="H109" s="372"/>
      <c r="I109" s="372"/>
      <c r="J109" s="372"/>
      <c r="K109" s="372"/>
      <c r="L109" s="372"/>
      <c r="M109" s="372"/>
      <c r="N109" s="372"/>
    </row>
    <row r="110" spans="1:14" s="31" customFormat="1" ht="13.9" customHeight="1" thickBot="1" x14ac:dyDescent="0.25">
      <c r="A110" s="286" t="s">
        <v>123</v>
      </c>
      <c r="B110" s="286"/>
      <c r="C110" s="286"/>
      <c r="D110" s="286"/>
      <c r="E110" s="286"/>
      <c r="F110" s="286"/>
      <c r="G110" s="286"/>
      <c r="H110" s="286"/>
      <c r="I110" s="286"/>
      <c r="J110" s="373"/>
      <c r="K110" s="373"/>
      <c r="L110" s="373"/>
      <c r="M110" s="373"/>
      <c r="N110" s="373"/>
    </row>
    <row r="111" spans="1:14" s="31" customFormat="1" ht="13.15" customHeight="1" x14ac:dyDescent="0.2">
      <c r="A111" s="8" t="s">
        <v>13</v>
      </c>
      <c r="B111" s="465" t="str">
        <f>IF('Project 4 - Items of Work'!$B$10="","",'Project 4 - Items of Work'!$B$10)</f>
        <v/>
      </c>
      <c r="C111" s="466"/>
      <c r="D111" s="466"/>
      <c r="E111" s="466"/>
      <c r="F111" s="466"/>
      <c r="G111" s="466"/>
      <c r="H111" s="466"/>
      <c r="I111" s="466"/>
      <c r="J111" s="446" t="s">
        <v>14</v>
      </c>
      <c r="K111" s="447"/>
      <c r="L111" s="142" t="str">
        <f>IF('Project 4 - Items of Work'!$J$10="","",'Project 4 - Items of Work'!$J$10)</f>
        <v/>
      </c>
      <c r="M111" s="143" t="s">
        <v>214</v>
      </c>
      <c r="N111" s="144" t="str">
        <f>IF('Project 4 - Items of Work'!$L$10="","",'Project 4 - Items of Work'!$L$10)</f>
        <v/>
      </c>
    </row>
    <row r="112" spans="1:14" s="31" customFormat="1" ht="13.15" customHeight="1" x14ac:dyDescent="0.2">
      <c r="A112" s="9" t="s">
        <v>8</v>
      </c>
      <c r="B112" s="465" t="str">
        <f>IF('Project 4 - Items of Work'!$B$11="","",'Project 4 - Items of Work'!$B$11)</f>
        <v/>
      </c>
      <c r="C112" s="466"/>
      <c r="D112" s="466"/>
      <c r="E112" s="466"/>
      <c r="F112" s="466"/>
      <c r="G112" s="466"/>
      <c r="H112" s="466"/>
      <c r="I112" s="466"/>
      <c r="J112" s="439" t="s">
        <v>15</v>
      </c>
      <c r="K112" s="440"/>
      <c r="L112" s="258" t="str">
        <f>IF('Project 4 - Items of Work'!$J$11="","",'Project 4 - Items of Work'!$J$11)</f>
        <v/>
      </c>
      <c r="M112" s="261" t="s">
        <v>212</v>
      </c>
      <c r="N112" s="148" t="str">
        <f>IF('Project 4 - Items of Work'!$L$11="","",'Project 4 - Items of Work'!$L$11)</f>
        <v/>
      </c>
    </row>
    <row r="113" spans="1:14" s="31" customFormat="1" ht="13.15" customHeight="1" thickBot="1" x14ac:dyDescent="0.25">
      <c r="A113" s="9" t="s">
        <v>10</v>
      </c>
      <c r="B113" s="415" t="str">
        <f>IF('Project 4 - Items of Work'!$B$12="","",'Project 4 - Items of Work'!$B$12)</f>
        <v/>
      </c>
      <c r="C113" s="486"/>
      <c r="D113" s="486"/>
      <c r="E113" s="416"/>
      <c r="F113" s="89" t="s">
        <v>10</v>
      </c>
      <c r="G113" s="464" t="str">
        <f>IF('Project 4 - Items of Work'!$E$12="","",'Project 4 - Items of Work'!$E$12)</f>
        <v/>
      </c>
      <c r="H113" s="464"/>
      <c r="I113" s="415"/>
      <c r="J113" s="467" t="s">
        <v>9</v>
      </c>
      <c r="K113" s="468"/>
      <c r="L113" s="145" t="str">
        <f>IF('Project 4 - Items of Work'!$J$12="","",'Project 4 - Items of Work'!$J$12)</f>
        <v/>
      </c>
      <c r="M113" s="262" t="s">
        <v>210</v>
      </c>
      <c r="N113" s="147" t="str">
        <f>IF('Project 4 - Items of Work'!$L$12="","",'Project 4 - Items of Work'!$L$12)</f>
        <v/>
      </c>
    </row>
    <row r="114" spans="1:14" s="31" customFormat="1" x14ac:dyDescent="0.2">
      <c r="A114" s="9" t="s">
        <v>16</v>
      </c>
      <c r="B114" s="415" t="str">
        <f>IF('Project 4 - Items of Work'!$B$13="","",'Project 4 - Items of Work'!$B$13)</f>
        <v/>
      </c>
      <c r="C114" s="486"/>
      <c r="D114" s="486"/>
      <c r="E114" s="416"/>
      <c r="F114" s="261" t="s">
        <v>173</v>
      </c>
      <c r="G114" s="464" t="str">
        <f>IF('Project 4 - Items of Work'!$E$13="","",'Project 4 - Items of Work'!$E$13)</f>
        <v/>
      </c>
      <c r="H114" s="464"/>
      <c r="I114" s="464"/>
      <c r="J114" s="402" t="s">
        <v>211</v>
      </c>
      <c r="K114" s="403"/>
      <c r="L114" s="101" t="str">
        <f>IF('Project 4 - Items of Work'!$J$13="","",'Project 4 - Items of Work'!$J$13)</f>
        <v/>
      </c>
      <c r="M114" s="102" t="s">
        <v>213</v>
      </c>
      <c r="N114" s="101" t="str">
        <f>IF('Project 4 - Items of Work'!$L$13="","",'Project 4 - Items of Work'!$L$13)</f>
        <v/>
      </c>
    </row>
    <row r="115" spans="1:14" s="31" customFormat="1" ht="30" customHeight="1" x14ac:dyDescent="0.2">
      <c r="A115" s="430" t="s">
        <v>175</v>
      </c>
      <c r="B115" s="431"/>
      <c r="C115" s="431"/>
      <c r="D115" s="431"/>
      <c r="E115" s="431"/>
      <c r="F115" s="431"/>
      <c r="G115" s="431"/>
      <c r="H115" s="431"/>
      <c r="I115" s="431"/>
      <c r="J115" s="431"/>
      <c r="K115" s="431"/>
      <c r="L115" s="431"/>
      <c r="M115" s="431"/>
      <c r="N115" s="431"/>
    </row>
    <row r="116" spans="1:14" s="14" customFormat="1" ht="13.15" customHeight="1" x14ac:dyDescent="0.2">
      <c r="A116" s="444" t="s">
        <v>179</v>
      </c>
      <c r="B116" s="445"/>
      <c r="C116" s="445"/>
      <c r="D116" s="445"/>
      <c r="E116" s="445"/>
      <c r="F116" s="445"/>
      <c r="G116" s="445"/>
      <c r="H116" s="445"/>
      <c r="I116" s="445"/>
      <c r="J116" s="445"/>
      <c r="K116" s="445"/>
      <c r="L116" s="445"/>
      <c r="M116" s="445"/>
      <c r="N116" s="445"/>
    </row>
    <row r="117" spans="1:14" s="41" customFormat="1" ht="13.15" customHeight="1" x14ac:dyDescent="0.2">
      <c r="A117" s="441" t="s">
        <v>171</v>
      </c>
      <c r="B117" s="441" t="s">
        <v>172</v>
      </c>
      <c r="C117" s="441" t="s">
        <v>168</v>
      </c>
      <c r="D117" s="432" t="s">
        <v>218</v>
      </c>
      <c r="E117" s="433"/>
      <c r="F117" s="364" t="s">
        <v>160</v>
      </c>
      <c r="G117" s="438" t="s">
        <v>76</v>
      </c>
      <c r="H117" s="438"/>
      <c r="I117" s="438"/>
      <c r="J117" s="438"/>
      <c r="K117" s="438"/>
      <c r="L117" s="438"/>
      <c r="M117" s="410" t="s">
        <v>77</v>
      </c>
      <c r="N117" s="410"/>
    </row>
    <row r="118" spans="1:14" s="41" customFormat="1" ht="12.75" customHeight="1" x14ac:dyDescent="0.2">
      <c r="A118" s="442"/>
      <c r="B118" s="442"/>
      <c r="C118" s="442"/>
      <c r="D118" s="434"/>
      <c r="E118" s="435"/>
      <c r="F118" s="366"/>
      <c r="G118" s="411" t="s">
        <v>78</v>
      </c>
      <c r="H118" s="411"/>
      <c r="I118" s="411" t="s">
        <v>79</v>
      </c>
      <c r="J118" s="411"/>
      <c r="K118" s="411" t="s">
        <v>80</v>
      </c>
      <c r="L118" s="411"/>
      <c r="M118" s="410"/>
      <c r="N118" s="410"/>
    </row>
    <row r="119" spans="1:14" s="41" customFormat="1" ht="24.75" customHeight="1" x14ac:dyDescent="0.2">
      <c r="A119" s="443"/>
      <c r="B119" s="443"/>
      <c r="C119" s="443"/>
      <c r="D119" s="436"/>
      <c r="E119" s="437"/>
      <c r="F119" s="254" t="s">
        <v>82</v>
      </c>
      <c r="G119" s="255" t="s">
        <v>81</v>
      </c>
      <c r="H119" s="255" t="s">
        <v>82</v>
      </c>
      <c r="I119" s="255" t="s">
        <v>81</v>
      </c>
      <c r="J119" s="255" t="s">
        <v>82</v>
      </c>
      <c r="K119" s="255" t="s">
        <v>81</v>
      </c>
      <c r="L119" s="255" t="s">
        <v>82</v>
      </c>
      <c r="M119" s="255" t="s">
        <v>81</v>
      </c>
      <c r="N119" s="255" t="s">
        <v>82</v>
      </c>
    </row>
    <row r="120" spans="1:14" s="31" customFormat="1" x14ac:dyDescent="0.2">
      <c r="A120" s="72"/>
      <c r="B120" s="240" t="str">
        <f>IF(A120="","",VLOOKUP(A120,$A$30:$C$35,2,FALSE))</f>
        <v/>
      </c>
      <c r="C120" s="83"/>
      <c r="D120" s="428"/>
      <c r="E120" s="429"/>
      <c r="F120" s="151">
        <v>0</v>
      </c>
      <c r="G120" s="152">
        <v>0</v>
      </c>
      <c r="H120" s="32">
        <f t="shared" ref="H120:H156" si="27">SUM(F120*G120)</f>
        <v>0</v>
      </c>
      <c r="I120" s="152">
        <v>0</v>
      </c>
      <c r="J120" s="32">
        <f t="shared" ref="J120:J156" si="28">SUM(F120*I120)</f>
        <v>0</v>
      </c>
      <c r="K120" s="18">
        <f t="shared" ref="K120:K156" si="29">SUM(G120+I120)</f>
        <v>0</v>
      </c>
      <c r="L120" s="32">
        <f t="shared" ref="L120:L156" si="30">SUM(F120*K120)</f>
        <v>0</v>
      </c>
      <c r="M120" s="18">
        <f>SUM(100%-K120)</f>
        <v>1</v>
      </c>
      <c r="N120" s="32">
        <f t="shared" ref="N120:N156" si="31">SUM(F120-L120)</f>
        <v>0</v>
      </c>
    </row>
    <row r="121" spans="1:14" s="31" customFormat="1" x14ac:dyDescent="0.2">
      <c r="A121" s="72"/>
      <c r="B121" s="240" t="str">
        <f t="shared" ref="B121:B159" si="32">IF(A121="","",VLOOKUP(A121,$A$30:$C$35,2,FALSE))</f>
        <v/>
      </c>
      <c r="C121" s="83"/>
      <c r="D121" s="428"/>
      <c r="E121" s="429"/>
      <c r="F121" s="151">
        <v>0</v>
      </c>
      <c r="G121" s="152">
        <v>0</v>
      </c>
      <c r="H121" s="32">
        <f t="shared" si="27"/>
        <v>0</v>
      </c>
      <c r="I121" s="152">
        <v>0</v>
      </c>
      <c r="J121" s="32">
        <f t="shared" si="28"/>
        <v>0</v>
      </c>
      <c r="K121" s="18">
        <f t="shared" si="29"/>
        <v>0</v>
      </c>
      <c r="L121" s="32">
        <f t="shared" si="30"/>
        <v>0</v>
      </c>
      <c r="M121" s="18">
        <f t="shared" ref="M121:M156" si="33">SUM(100%-K121)</f>
        <v>1</v>
      </c>
      <c r="N121" s="32">
        <f t="shared" si="31"/>
        <v>0</v>
      </c>
    </row>
    <row r="122" spans="1:14" s="31" customFormat="1" x14ac:dyDescent="0.2">
      <c r="A122" s="72"/>
      <c r="B122" s="240" t="str">
        <f t="shared" si="32"/>
        <v/>
      </c>
      <c r="C122" s="83"/>
      <c r="D122" s="428"/>
      <c r="E122" s="429"/>
      <c r="F122" s="151">
        <v>0</v>
      </c>
      <c r="G122" s="152">
        <v>0</v>
      </c>
      <c r="H122" s="32">
        <f t="shared" si="27"/>
        <v>0</v>
      </c>
      <c r="I122" s="152">
        <v>0</v>
      </c>
      <c r="J122" s="32">
        <f t="shared" si="28"/>
        <v>0</v>
      </c>
      <c r="K122" s="18">
        <f t="shared" si="29"/>
        <v>0</v>
      </c>
      <c r="L122" s="32">
        <f t="shared" si="30"/>
        <v>0</v>
      </c>
      <c r="M122" s="18">
        <f t="shared" si="33"/>
        <v>1</v>
      </c>
      <c r="N122" s="32">
        <f t="shared" si="31"/>
        <v>0</v>
      </c>
    </row>
    <row r="123" spans="1:14" s="31" customFormat="1" x14ac:dyDescent="0.2">
      <c r="A123" s="72"/>
      <c r="B123" s="240" t="str">
        <f t="shared" si="32"/>
        <v/>
      </c>
      <c r="C123" s="83"/>
      <c r="D123" s="428"/>
      <c r="E123" s="429"/>
      <c r="F123" s="151">
        <v>0</v>
      </c>
      <c r="G123" s="152">
        <v>0</v>
      </c>
      <c r="H123" s="32">
        <f t="shared" si="27"/>
        <v>0</v>
      </c>
      <c r="I123" s="152">
        <v>0</v>
      </c>
      <c r="J123" s="32">
        <f t="shared" si="28"/>
        <v>0</v>
      </c>
      <c r="K123" s="18">
        <f t="shared" si="29"/>
        <v>0</v>
      </c>
      <c r="L123" s="32">
        <f t="shared" si="30"/>
        <v>0</v>
      </c>
      <c r="M123" s="18">
        <f t="shared" si="33"/>
        <v>1</v>
      </c>
      <c r="N123" s="32">
        <f t="shared" si="31"/>
        <v>0</v>
      </c>
    </row>
    <row r="124" spans="1:14" s="31" customFormat="1" x14ac:dyDescent="0.2">
      <c r="A124" s="72"/>
      <c r="B124" s="240" t="str">
        <f t="shared" si="32"/>
        <v/>
      </c>
      <c r="C124" s="83"/>
      <c r="D124" s="428"/>
      <c r="E124" s="429"/>
      <c r="F124" s="151">
        <v>0</v>
      </c>
      <c r="G124" s="152">
        <v>0</v>
      </c>
      <c r="H124" s="32">
        <f t="shared" si="27"/>
        <v>0</v>
      </c>
      <c r="I124" s="152">
        <v>0</v>
      </c>
      <c r="J124" s="32">
        <f t="shared" si="28"/>
        <v>0</v>
      </c>
      <c r="K124" s="18">
        <f t="shared" si="29"/>
        <v>0</v>
      </c>
      <c r="L124" s="32">
        <f t="shared" si="30"/>
        <v>0</v>
      </c>
      <c r="M124" s="18">
        <f t="shared" si="33"/>
        <v>1</v>
      </c>
      <c r="N124" s="32">
        <f t="shared" si="31"/>
        <v>0</v>
      </c>
    </row>
    <row r="125" spans="1:14" s="31" customFormat="1" x14ac:dyDescent="0.2">
      <c r="A125" s="72"/>
      <c r="B125" s="240" t="str">
        <f t="shared" si="32"/>
        <v/>
      </c>
      <c r="C125" s="83"/>
      <c r="D125" s="428"/>
      <c r="E125" s="429"/>
      <c r="F125" s="151">
        <v>0</v>
      </c>
      <c r="G125" s="152">
        <v>0</v>
      </c>
      <c r="H125" s="32">
        <f t="shared" si="27"/>
        <v>0</v>
      </c>
      <c r="I125" s="152">
        <v>0</v>
      </c>
      <c r="J125" s="32">
        <f t="shared" si="28"/>
        <v>0</v>
      </c>
      <c r="K125" s="18">
        <f t="shared" si="29"/>
        <v>0</v>
      </c>
      <c r="L125" s="32">
        <f t="shared" si="30"/>
        <v>0</v>
      </c>
      <c r="M125" s="18">
        <f t="shared" si="33"/>
        <v>1</v>
      </c>
      <c r="N125" s="32">
        <f t="shared" si="31"/>
        <v>0</v>
      </c>
    </row>
    <row r="126" spans="1:14" s="31" customFormat="1" x14ac:dyDescent="0.2">
      <c r="A126" s="72"/>
      <c r="B126" s="240" t="str">
        <f t="shared" si="32"/>
        <v/>
      </c>
      <c r="C126" s="83"/>
      <c r="D126" s="428"/>
      <c r="E126" s="429"/>
      <c r="F126" s="151">
        <v>0</v>
      </c>
      <c r="G126" s="152">
        <v>0</v>
      </c>
      <c r="H126" s="32">
        <f t="shared" si="27"/>
        <v>0</v>
      </c>
      <c r="I126" s="152">
        <v>0</v>
      </c>
      <c r="J126" s="32">
        <f t="shared" si="28"/>
        <v>0</v>
      </c>
      <c r="K126" s="18">
        <f t="shared" si="29"/>
        <v>0</v>
      </c>
      <c r="L126" s="32">
        <f t="shared" si="30"/>
        <v>0</v>
      </c>
      <c r="M126" s="18">
        <f t="shared" si="33"/>
        <v>1</v>
      </c>
      <c r="N126" s="32">
        <f t="shared" si="31"/>
        <v>0</v>
      </c>
    </row>
    <row r="127" spans="1:14" s="31" customFormat="1" x14ac:dyDescent="0.2">
      <c r="A127" s="72"/>
      <c r="B127" s="240" t="str">
        <f t="shared" si="32"/>
        <v/>
      </c>
      <c r="C127" s="83"/>
      <c r="D127" s="428"/>
      <c r="E127" s="429"/>
      <c r="F127" s="151">
        <v>0</v>
      </c>
      <c r="G127" s="152">
        <v>0</v>
      </c>
      <c r="H127" s="32">
        <f t="shared" si="27"/>
        <v>0</v>
      </c>
      <c r="I127" s="152">
        <v>0</v>
      </c>
      <c r="J127" s="32">
        <f t="shared" si="28"/>
        <v>0</v>
      </c>
      <c r="K127" s="18">
        <f t="shared" si="29"/>
        <v>0</v>
      </c>
      <c r="L127" s="32">
        <f t="shared" si="30"/>
        <v>0</v>
      </c>
      <c r="M127" s="18">
        <f t="shared" si="33"/>
        <v>1</v>
      </c>
      <c r="N127" s="32">
        <f t="shared" si="31"/>
        <v>0</v>
      </c>
    </row>
    <row r="128" spans="1:14" s="31" customFormat="1" x14ac:dyDescent="0.2">
      <c r="A128" s="72"/>
      <c r="B128" s="240" t="str">
        <f t="shared" si="32"/>
        <v/>
      </c>
      <c r="C128" s="83"/>
      <c r="D128" s="428"/>
      <c r="E128" s="429"/>
      <c r="F128" s="151">
        <v>0</v>
      </c>
      <c r="G128" s="152">
        <v>0</v>
      </c>
      <c r="H128" s="32">
        <f t="shared" si="27"/>
        <v>0</v>
      </c>
      <c r="I128" s="152">
        <v>0</v>
      </c>
      <c r="J128" s="32">
        <f t="shared" si="28"/>
        <v>0</v>
      </c>
      <c r="K128" s="18">
        <f t="shared" si="29"/>
        <v>0</v>
      </c>
      <c r="L128" s="32">
        <f t="shared" si="30"/>
        <v>0</v>
      </c>
      <c r="M128" s="18">
        <f t="shared" si="33"/>
        <v>1</v>
      </c>
      <c r="N128" s="32">
        <f t="shared" si="31"/>
        <v>0</v>
      </c>
    </row>
    <row r="129" spans="1:14" s="31" customFormat="1" x14ac:dyDescent="0.2">
      <c r="A129" s="72"/>
      <c r="B129" s="240" t="str">
        <f t="shared" si="32"/>
        <v/>
      </c>
      <c r="C129" s="83"/>
      <c r="D129" s="428"/>
      <c r="E129" s="429"/>
      <c r="F129" s="151">
        <v>0</v>
      </c>
      <c r="G129" s="152">
        <v>0</v>
      </c>
      <c r="H129" s="32">
        <f t="shared" si="27"/>
        <v>0</v>
      </c>
      <c r="I129" s="152">
        <v>0</v>
      </c>
      <c r="J129" s="32">
        <f t="shared" si="28"/>
        <v>0</v>
      </c>
      <c r="K129" s="18">
        <f t="shared" si="29"/>
        <v>0</v>
      </c>
      <c r="L129" s="32">
        <f t="shared" si="30"/>
        <v>0</v>
      </c>
      <c r="M129" s="18">
        <f t="shared" si="33"/>
        <v>1</v>
      </c>
      <c r="N129" s="32">
        <f t="shared" si="31"/>
        <v>0</v>
      </c>
    </row>
    <row r="130" spans="1:14" s="31" customFormat="1" x14ac:dyDescent="0.2">
      <c r="A130" s="72"/>
      <c r="B130" s="240" t="str">
        <f t="shared" si="32"/>
        <v/>
      </c>
      <c r="C130" s="83"/>
      <c r="D130" s="428"/>
      <c r="E130" s="429"/>
      <c r="F130" s="151">
        <v>0</v>
      </c>
      <c r="G130" s="152">
        <v>0</v>
      </c>
      <c r="H130" s="32">
        <f t="shared" si="27"/>
        <v>0</v>
      </c>
      <c r="I130" s="152">
        <v>0</v>
      </c>
      <c r="J130" s="32">
        <f t="shared" si="28"/>
        <v>0</v>
      </c>
      <c r="K130" s="18">
        <f t="shared" si="29"/>
        <v>0</v>
      </c>
      <c r="L130" s="32">
        <f t="shared" si="30"/>
        <v>0</v>
      </c>
      <c r="M130" s="18">
        <f t="shared" ref="M130:M135" si="34">SUM(100%-K130)</f>
        <v>1</v>
      </c>
      <c r="N130" s="32">
        <f t="shared" si="31"/>
        <v>0</v>
      </c>
    </row>
    <row r="131" spans="1:14" s="31" customFormat="1" x14ac:dyDescent="0.2">
      <c r="A131" s="72"/>
      <c r="B131" s="240" t="str">
        <f t="shared" si="32"/>
        <v/>
      </c>
      <c r="C131" s="83"/>
      <c r="D131" s="428"/>
      <c r="E131" s="429"/>
      <c r="F131" s="151">
        <v>0</v>
      </c>
      <c r="G131" s="152">
        <v>0</v>
      </c>
      <c r="H131" s="32">
        <f t="shared" si="27"/>
        <v>0</v>
      </c>
      <c r="I131" s="152">
        <v>0</v>
      </c>
      <c r="J131" s="32">
        <f t="shared" si="28"/>
        <v>0</v>
      </c>
      <c r="K131" s="18">
        <f t="shared" si="29"/>
        <v>0</v>
      </c>
      <c r="L131" s="32">
        <f t="shared" si="30"/>
        <v>0</v>
      </c>
      <c r="M131" s="18">
        <f t="shared" si="34"/>
        <v>1</v>
      </c>
      <c r="N131" s="32">
        <f t="shared" si="31"/>
        <v>0</v>
      </c>
    </row>
    <row r="132" spans="1:14" s="31" customFormat="1" x14ac:dyDescent="0.2">
      <c r="A132" s="72"/>
      <c r="B132" s="240" t="str">
        <f t="shared" si="32"/>
        <v/>
      </c>
      <c r="C132" s="83"/>
      <c r="D132" s="428"/>
      <c r="E132" s="429"/>
      <c r="F132" s="151">
        <v>0</v>
      </c>
      <c r="G132" s="152">
        <v>0</v>
      </c>
      <c r="H132" s="32">
        <f t="shared" si="27"/>
        <v>0</v>
      </c>
      <c r="I132" s="152">
        <v>0</v>
      </c>
      <c r="J132" s="32">
        <f t="shared" si="28"/>
        <v>0</v>
      </c>
      <c r="K132" s="18">
        <f t="shared" si="29"/>
        <v>0</v>
      </c>
      <c r="L132" s="32">
        <f t="shared" si="30"/>
        <v>0</v>
      </c>
      <c r="M132" s="18">
        <f t="shared" si="34"/>
        <v>1</v>
      </c>
      <c r="N132" s="32">
        <f t="shared" si="31"/>
        <v>0</v>
      </c>
    </row>
    <row r="133" spans="1:14" s="31" customFormat="1" x14ac:dyDescent="0.2">
      <c r="A133" s="72"/>
      <c r="B133" s="240" t="str">
        <f t="shared" si="32"/>
        <v/>
      </c>
      <c r="C133" s="83"/>
      <c r="D133" s="428"/>
      <c r="E133" s="429"/>
      <c r="F133" s="151">
        <v>0</v>
      </c>
      <c r="G133" s="152">
        <v>0</v>
      </c>
      <c r="H133" s="32">
        <f t="shared" si="27"/>
        <v>0</v>
      </c>
      <c r="I133" s="152">
        <v>0</v>
      </c>
      <c r="J133" s="32">
        <f t="shared" si="28"/>
        <v>0</v>
      </c>
      <c r="K133" s="18">
        <f t="shared" si="29"/>
        <v>0</v>
      </c>
      <c r="L133" s="32">
        <f t="shared" si="30"/>
        <v>0</v>
      </c>
      <c r="M133" s="18">
        <f t="shared" si="34"/>
        <v>1</v>
      </c>
      <c r="N133" s="32">
        <f t="shared" si="31"/>
        <v>0</v>
      </c>
    </row>
    <row r="134" spans="1:14" s="31" customFormat="1" x14ac:dyDescent="0.2">
      <c r="A134" s="72"/>
      <c r="B134" s="240" t="str">
        <f t="shared" si="32"/>
        <v/>
      </c>
      <c r="C134" s="83"/>
      <c r="D134" s="428"/>
      <c r="E134" s="429"/>
      <c r="F134" s="151">
        <v>0</v>
      </c>
      <c r="G134" s="152">
        <v>0</v>
      </c>
      <c r="H134" s="32">
        <f t="shared" si="27"/>
        <v>0</v>
      </c>
      <c r="I134" s="152">
        <v>0</v>
      </c>
      <c r="J134" s="32">
        <f t="shared" si="28"/>
        <v>0</v>
      </c>
      <c r="K134" s="18">
        <f t="shared" si="29"/>
        <v>0</v>
      </c>
      <c r="L134" s="32">
        <f t="shared" si="30"/>
        <v>0</v>
      </c>
      <c r="M134" s="18">
        <f t="shared" si="34"/>
        <v>1</v>
      </c>
      <c r="N134" s="32">
        <f t="shared" si="31"/>
        <v>0</v>
      </c>
    </row>
    <row r="135" spans="1:14" s="31" customFormat="1" x14ac:dyDescent="0.2">
      <c r="A135" s="72"/>
      <c r="B135" s="240" t="str">
        <f t="shared" si="32"/>
        <v/>
      </c>
      <c r="C135" s="83"/>
      <c r="D135" s="428"/>
      <c r="E135" s="429"/>
      <c r="F135" s="151">
        <v>0</v>
      </c>
      <c r="G135" s="152">
        <v>0</v>
      </c>
      <c r="H135" s="32">
        <f t="shared" si="27"/>
        <v>0</v>
      </c>
      <c r="I135" s="152">
        <v>0</v>
      </c>
      <c r="J135" s="32">
        <f t="shared" si="28"/>
        <v>0</v>
      </c>
      <c r="K135" s="18">
        <f t="shared" si="29"/>
        <v>0</v>
      </c>
      <c r="L135" s="32">
        <f t="shared" si="30"/>
        <v>0</v>
      </c>
      <c r="M135" s="18">
        <f t="shared" si="34"/>
        <v>1</v>
      </c>
      <c r="N135" s="32">
        <f t="shared" si="31"/>
        <v>0</v>
      </c>
    </row>
    <row r="136" spans="1:14" s="31" customFormat="1" x14ac:dyDescent="0.2">
      <c r="A136" s="72"/>
      <c r="B136" s="240" t="str">
        <f t="shared" si="32"/>
        <v/>
      </c>
      <c r="C136" s="83"/>
      <c r="D136" s="428"/>
      <c r="E136" s="429"/>
      <c r="F136" s="151">
        <v>0</v>
      </c>
      <c r="G136" s="152">
        <v>0</v>
      </c>
      <c r="H136" s="32">
        <f t="shared" si="27"/>
        <v>0</v>
      </c>
      <c r="I136" s="152">
        <v>0</v>
      </c>
      <c r="J136" s="32">
        <f t="shared" si="28"/>
        <v>0</v>
      </c>
      <c r="K136" s="18">
        <f t="shared" si="29"/>
        <v>0</v>
      </c>
      <c r="L136" s="32">
        <f t="shared" si="30"/>
        <v>0</v>
      </c>
      <c r="M136" s="18">
        <f t="shared" si="33"/>
        <v>1</v>
      </c>
      <c r="N136" s="32">
        <f t="shared" si="31"/>
        <v>0</v>
      </c>
    </row>
    <row r="137" spans="1:14" s="31" customFormat="1" x14ac:dyDescent="0.2">
      <c r="A137" s="72"/>
      <c r="B137" s="240" t="str">
        <f t="shared" si="32"/>
        <v/>
      </c>
      <c r="C137" s="83"/>
      <c r="D137" s="428"/>
      <c r="E137" s="429"/>
      <c r="F137" s="151">
        <v>0</v>
      </c>
      <c r="G137" s="152">
        <v>0</v>
      </c>
      <c r="H137" s="32">
        <f t="shared" si="27"/>
        <v>0</v>
      </c>
      <c r="I137" s="152">
        <v>0</v>
      </c>
      <c r="J137" s="32">
        <f t="shared" si="28"/>
        <v>0</v>
      </c>
      <c r="K137" s="18">
        <f t="shared" si="29"/>
        <v>0</v>
      </c>
      <c r="L137" s="32">
        <f t="shared" si="30"/>
        <v>0</v>
      </c>
      <c r="M137" s="18">
        <f t="shared" si="33"/>
        <v>1</v>
      </c>
      <c r="N137" s="32">
        <f t="shared" si="31"/>
        <v>0</v>
      </c>
    </row>
    <row r="138" spans="1:14" s="31" customFormat="1" x14ac:dyDescent="0.2">
      <c r="A138" s="72"/>
      <c r="B138" s="240" t="str">
        <f t="shared" si="32"/>
        <v/>
      </c>
      <c r="C138" s="83"/>
      <c r="D138" s="428"/>
      <c r="E138" s="429"/>
      <c r="F138" s="151">
        <v>0</v>
      </c>
      <c r="G138" s="152">
        <v>0</v>
      </c>
      <c r="H138" s="32">
        <f t="shared" si="27"/>
        <v>0</v>
      </c>
      <c r="I138" s="152">
        <v>0</v>
      </c>
      <c r="J138" s="32">
        <f t="shared" si="28"/>
        <v>0</v>
      </c>
      <c r="K138" s="18">
        <f t="shared" si="29"/>
        <v>0</v>
      </c>
      <c r="L138" s="32">
        <f t="shared" si="30"/>
        <v>0</v>
      </c>
      <c r="M138" s="18">
        <f t="shared" si="33"/>
        <v>1</v>
      </c>
      <c r="N138" s="32">
        <f t="shared" si="31"/>
        <v>0</v>
      </c>
    </row>
    <row r="139" spans="1:14" s="31" customFormat="1" x14ac:dyDescent="0.2">
      <c r="A139" s="72"/>
      <c r="B139" s="240" t="str">
        <f t="shared" si="32"/>
        <v/>
      </c>
      <c r="C139" s="83"/>
      <c r="D139" s="428"/>
      <c r="E139" s="429"/>
      <c r="F139" s="151">
        <v>0</v>
      </c>
      <c r="G139" s="152">
        <v>0</v>
      </c>
      <c r="H139" s="32">
        <f t="shared" si="27"/>
        <v>0</v>
      </c>
      <c r="I139" s="152">
        <v>0</v>
      </c>
      <c r="J139" s="32">
        <f t="shared" si="28"/>
        <v>0</v>
      </c>
      <c r="K139" s="18">
        <f t="shared" si="29"/>
        <v>0</v>
      </c>
      <c r="L139" s="32">
        <f t="shared" si="30"/>
        <v>0</v>
      </c>
      <c r="M139" s="18">
        <f t="shared" si="33"/>
        <v>1</v>
      </c>
      <c r="N139" s="32">
        <f t="shared" si="31"/>
        <v>0</v>
      </c>
    </row>
    <row r="140" spans="1:14" s="31" customFormat="1" x14ac:dyDescent="0.2">
      <c r="A140" s="72"/>
      <c r="B140" s="240" t="str">
        <f t="shared" si="32"/>
        <v/>
      </c>
      <c r="C140" s="83"/>
      <c r="D140" s="428"/>
      <c r="E140" s="429"/>
      <c r="F140" s="151">
        <v>0</v>
      </c>
      <c r="G140" s="152">
        <v>0</v>
      </c>
      <c r="H140" s="32">
        <f t="shared" si="27"/>
        <v>0</v>
      </c>
      <c r="I140" s="152">
        <v>0</v>
      </c>
      <c r="J140" s="32">
        <f t="shared" si="28"/>
        <v>0</v>
      </c>
      <c r="K140" s="18">
        <f t="shared" si="29"/>
        <v>0</v>
      </c>
      <c r="L140" s="32">
        <f t="shared" si="30"/>
        <v>0</v>
      </c>
      <c r="M140" s="18">
        <f t="shared" si="33"/>
        <v>1</v>
      </c>
      <c r="N140" s="32">
        <f t="shared" si="31"/>
        <v>0</v>
      </c>
    </row>
    <row r="141" spans="1:14" s="31" customFormat="1" x14ac:dyDescent="0.2">
      <c r="A141" s="72"/>
      <c r="B141" s="240" t="str">
        <f t="shared" si="32"/>
        <v/>
      </c>
      <c r="C141" s="83"/>
      <c r="D141" s="428"/>
      <c r="E141" s="429"/>
      <c r="F141" s="151">
        <v>0</v>
      </c>
      <c r="G141" s="152">
        <v>0</v>
      </c>
      <c r="H141" s="32">
        <f t="shared" si="27"/>
        <v>0</v>
      </c>
      <c r="I141" s="152">
        <v>0</v>
      </c>
      <c r="J141" s="32">
        <f t="shared" si="28"/>
        <v>0</v>
      </c>
      <c r="K141" s="18">
        <f t="shared" si="29"/>
        <v>0</v>
      </c>
      <c r="L141" s="32">
        <f t="shared" si="30"/>
        <v>0</v>
      </c>
      <c r="M141" s="18">
        <f>SUM(100%-K141)</f>
        <v>1</v>
      </c>
      <c r="N141" s="32">
        <f t="shared" si="31"/>
        <v>0</v>
      </c>
    </row>
    <row r="142" spans="1:14" s="31" customFormat="1" x14ac:dyDescent="0.2">
      <c r="A142" s="72"/>
      <c r="B142" s="240" t="str">
        <f t="shared" si="32"/>
        <v/>
      </c>
      <c r="C142" s="83"/>
      <c r="D142" s="428"/>
      <c r="E142" s="429"/>
      <c r="F142" s="151">
        <v>0</v>
      </c>
      <c r="G142" s="152">
        <v>0</v>
      </c>
      <c r="H142" s="32">
        <f t="shared" si="27"/>
        <v>0</v>
      </c>
      <c r="I142" s="152">
        <v>0</v>
      </c>
      <c r="J142" s="32">
        <f t="shared" si="28"/>
        <v>0</v>
      </c>
      <c r="K142" s="18">
        <f t="shared" si="29"/>
        <v>0</v>
      </c>
      <c r="L142" s="32">
        <f t="shared" si="30"/>
        <v>0</v>
      </c>
      <c r="M142" s="18">
        <f t="shared" si="33"/>
        <v>1</v>
      </c>
      <c r="N142" s="32">
        <f t="shared" si="31"/>
        <v>0</v>
      </c>
    </row>
    <row r="143" spans="1:14" s="31" customFormat="1" x14ac:dyDescent="0.2">
      <c r="A143" s="72"/>
      <c r="B143" s="240" t="str">
        <f t="shared" si="32"/>
        <v/>
      </c>
      <c r="C143" s="83"/>
      <c r="D143" s="428"/>
      <c r="E143" s="429"/>
      <c r="F143" s="151">
        <v>0</v>
      </c>
      <c r="G143" s="152">
        <v>0</v>
      </c>
      <c r="H143" s="32">
        <f t="shared" si="27"/>
        <v>0</v>
      </c>
      <c r="I143" s="152">
        <v>0</v>
      </c>
      <c r="J143" s="32">
        <f t="shared" si="28"/>
        <v>0</v>
      </c>
      <c r="K143" s="18">
        <f t="shared" si="29"/>
        <v>0</v>
      </c>
      <c r="L143" s="32">
        <f t="shared" si="30"/>
        <v>0</v>
      </c>
      <c r="M143" s="18">
        <f t="shared" ref="M143:M146" si="35">SUM(100%-K143)</f>
        <v>1</v>
      </c>
      <c r="N143" s="32">
        <f t="shared" si="31"/>
        <v>0</v>
      </c>
    </row>
    <row r="144" spans="1:14" s="31" customFormat="1" x14ac:dyDescent="0.2">
      <c r="A144" s="72"/>
      <c r="B144" s="240" t="str">
        <f t="shared" si="32"/>
        <v/>
      </c>
      <c r="C144" s="83"/>
      <c r="D144" s="428"/>
      <c r="E144" s="429"/>
      <c r="F144" s="151">
        <v>0</v>
      </c>
      <c r="G144" s="152">
        <v>0</v>
      </c>
      <c r="H144" s="32">
        <f t="shared" si="27"/>
        <v>0</v>
      </c>
      <c r="I144" s="152">
        <v>0</v>
      </c>
      <c r="J144" s="32">
        <f t="shared" si="28"/>
        <v>0</v>
      </c>
      <c r="K144" s="18">
        <f t="shared" si="29"/>
        <v>0</v>
      </c>
      <c r="L144" s="32">
        <f t="shared" si="30"/>
        <v>0</v>
      </c>
      <c r="M144" s="18">
        <f t="shared" si="35"/>
        <v>1</v>
      </c>
      <c r="N144" s="32">
        <f t="shared" si="31"/>
        <v>0</v>
      </c>
    </row>
    <row r="145" spans="1:14" s="31" customFormat="1" x14ac:dyDescent="0.2">
      <c r="A145" s="72"/>
      <c r="B145" s="240" t="str">
        <f t="shared" si="32"/>
        <v/>
      </c>
      <c r="C145" s="83"/>
      <c r="D145" s="428"/>
      <c r="E145" s="429"/>
      <c r="F145" s="151">
        <v>0</v>
      </c>
      <c r="G145" s="152">
        <v>0</v>
      </c>
      <c r="H145" s="32">
        <f t="shared" si="27"/>
        <v>0</v>
      </c>
      <c r="I145" s="152">
        <v>0</v>
      </c>
      <c r="J145" s="32">
        <f t="shared" si="28"/>
        <v>0</v>
      </c>
      <c r="K145" s="18">
        <f t="shared" si="29"/>
        <v>0</v>
      </c>
      <c r="L145" s="32">
        <f t="shared" si="30"/>
        <v>0</v>
      </c>
      <c r="M145" s="18">
        <f t="shared" si="35"/>
        <v>1</v>
      </c>
      <c r="N145" s="32">
        <f t="shared" si="31"/>
        <v>0</v>
      </c>
    </row>
    <row r="146" spans="1:14" s="31" customFormat="1" x14ac:dyDescent="0.2">
      <c r="A146" s="72"/>
      <c r="B146" s="240" t="str">
        <f t="shared" si="32"/>
        <v/>
      </c>
      <c r="C146" s="83"/>
      <c r="D146" s="428"/>
      <c r="E146" s="429"/>
      <c r="F146" s="151">
        <v>0</v>
      </c>
      <c r="G146" s="152">
        <v>0</v>
      </c>
      <c r="H146" s="32">
        <f t="shared" si="27"/>
        <v>0</v>
      </c>
      <c r="I146" s="152">
        <v>0</v>
      </c>
      <c r="J146" s="32">
        <f t="shared" si="28"/>
        <v>0</v>
      </c>
      <c r="K146" s="18">
        <f t="shared" si="29"/>
        <v>0</v>
      </c>
      <c r="L146" s="32">
        <f t="shared" si="30"/>
        <v>0</v>
      </c>
      <c r="M146" s="18">
        <f t="shared" si="35"/>
        <v>1</v>
      </c>
      <c r="N146" s="32">
        <f t="shared" si="31"/>
        <v>0</v>
      </c>
    </row>
    <row r="147" spans="1:14" s="31" customFormat="1" x14ac:dyDescent="0.2">
      <c r="A147" s="72"/>
      <c r="B147" s="240" t="str">
        <f t="shared" si="32"/>
        <v/>
      </c>
      <c r="C147" s="83"/>
      <c r="D147" s="428"/>
      <c r="E147" s="429"/>
      <c r="F147" s="151">
        <v>0</v>
      </c>
      <c r="G147" s="152">
        <v>0</v>
      </c>
      <c r="H147" s="32">
        <f t="shared" si="27"/>
        <v>0</v>
      </c>
      <c r="I147" s="152">
        <v>0</v>
      </c>
      <c r="J147" s="32">
        <f t="shared" si="28"/>
        <v>0</v>
      </c>
      <c r="K147" s="18">
        <f t="shared" si="29"/>
        <v>0</v>
      </c>
      <c r="L147" s="32">
        <f t="shared" si="30"/>
        <v>0</v>
      </c>
      <c r="M147" s="18">
        <f>SUM(100%-K147)</f>
        <v>1</v>
      </c>
      <c r="N147" s="32">
        <f t="shared" si="31"/>
        <v>0</v>
      </c>
    </row>
    <row r="148" spans="1:14" s="31" customFormat="1" x14ac:dyDescent="0.2">
      <c r="A148" s="72"/>
      <c r="B148" s="240" t="str">
        <f t="shared" si="32"/>
        <v/>
      </c>
      <c r="C148" s="83"/>
      <c r="D148" s="428"/>
      <c r="E148" s="429"/>
      <c r="F148" s="151">
        <v>0</v>
      </c>
      <c r="G148" s="152">
        <v>0</v>
      </c>
      <c r="H148" s="32">
        <f t="shared" si="27"/>
        <v>0</v>
      </c>
      <c r="I148" s="152">
        <v>0</v>
      </c>
      <c r="J148" s="32">
        <f t="shared" si="28"/>
        <v>0</v>
      </c>
      <c r="K148" s="18">
        <f t="shared" si="29"/>
        <v>0</v>
      </c>
      <c r="L148" s="32">
        <f t="shared" si="30"/>
        <v>0</v>
      </c>
      <c r="M148" s="18">
        <f t="shared" ref="M148:M151" si="36">SUM(100%-K148)</f>
        <v>1</v>
      </c>
      <c r="N148" s="32">
        <f t="shared" si="31"/>
        <v>0</v>
      </c>
    </row>
    <row r="149" spans="1:14" s="31" customFormat="1" x14ac:dyDescent="0.2">
      <c r="A149" s="72"/>
      <c r="B149" s="240" t="str">
        <f t="shared" si="32"/>
        <v/>
      </c>
      <c r="C149" s="83"/>
      <c r="D149" s="428"/>
      <c r="E149" s="429"/>
      <c r="F149" s="151">
        <v>0</v>
      </c>
      <c r="G149" s="152">
        <v>0</v>
      </c>
      <c r="H149" s="32">
        <f t="shared" si="27"/>
        <v>0</v>
      </c>
      <c r="I149" s="152">
        <v>0</v>
      </c>
      <c r="J149" s="32">
        <f t="shared" si="28"/>
        <v>0</v>
      </c>
      <c r="K149" s="18">
        <f t="shared" si="29"/>
        <v>0</v>
      </c>
      <c r="L149" s="32">
        <f t="shared" si="30"/>
        <v>0</v>
      </c>
      <c r="M149" s="18">
        <f t="shared" si="36"/>
        <v>1</v>
      </c>
      <c r="N149" s="32">
        <f t="shared" si="31"/>
        <v>0</v>
      </c>
    </row>
    <row r="150" spans="1:14" s="31" customFormat="1" x14ac:dyDescent="0.2">
      <c r="A150" s="72"/>
      <c r="B150" s="240" t="str">
        <f t="shared" si="32"/>
        <v/>
      </c>
      <c r="C150" s="83"/>
      <c r="D150" s="428"/>
      <c r="E150" s="429"/>
      <c r="F150" s="151">
        <v>0</v>
      </c>
      <c r="G150" s="152">
        <v>0</v>
      </c>
      <c r="H150" s="32">
        <f t="shared" si="27"/>
        <v>0</v>
      </c>
      <c r="I150" s="152">
        <v>0</v>
      </c>
      <c r="J150" s="32">
        <f t="shared" si="28"/>
        <v>0</v>
      </c>
      <c r="K150" s="18">
        <f t="shared" si="29"/>
        <v>0</v>
      </c>
      <c r="L150" s="32">
        <f t="shared" si="30"/>
        <v>0</v>
      </c>
      <c r="M150" s="18">
        <f t="shared" si="36"/>
        <v>1</v>
      </c>
      <c r="N150" s="32">
        <f t="shared" si="31"/>
        <v>0</v>
      </c>
    </row>
    <row r="151" spans="1:14" s="31" customFormat="1" x14ac:dyDescent="0.2">
      <c r="A151" s="72"/>
      <c r="B151" s="240" t="str">
        <f t="shared" si="32"/>
        <v/>
      </c>
      <c r="C151" s="83"/>
      <c r="D151" s="428"/>
      <c r="E151" s="429"/>
      <c r="F151" s="151">
        <v>0</v>
      </c>
      <c r="G151" s="152">
        <v>0</v>
      </c>
      <c r="H151" s="32">
        <f t="shared" si="27"/>
        <v>0</v>
      </c>
      <c r="I151" s="152">
        <v>0</v>
      </c>
      <c r="J151" s="32">
        <f t="shared" si="28"/>
        <v>0</v>
      </c>
      <c r="K151" s="18">
        <f t="shared" si="29"/>
        <v>0</v>
      </c>
      <c r="L151" s="32">
        <f t="shared" si="30"/>
        <v>0</v>
      </c>
      <c r="M151" s="18">
        <f t="shared" si="36"/>
        <v>1</v>
      </c>
      <c r="N151" s="32">
        <f t="shared" si="31"/>
        <v>0</v>
      </c>
    </row>
    <row r="152" spans="1:14" s="31" customFormat="1" x14ac:dyDescent="0.2">
      <c r="A152" s="72"/>
      <c r="B152" s="240" t="str">
        <f t="shared" si="32"/>
        <v/>
      </c>
      <c r="C152" s="83"/>
      <c r="D152" s="428"/>
      <c r="E152" s="429"/>
      <c r="F152" s="151">
        <v>0</v>
      </c>
      <c r="G152" s="152">
        <v>0</v>
      </c>
      <c r="H152" s="32">
        <f t="shared" si="27"/>
        <v>0</v>
      </c>
      <c r="I152" s="152">
        <v>0</v>
      </c>
      <c r="J152" s="32">
        <f t="shared" si="28"/>
        <v>0</v>
      </c>
      <c r="K152" s="18">
        <f t="shared" si="29"/>
        <v>0</v>
      </c>
      <c r="L152" s="32">
        <f t="shared" si="30"/>
        <v>0</v>
      </c>
      <c r="M152" s="18">
        <f t="shared" si="33"/>
        <v>1</v>
      </c>
      <c r="N152" s="32">
        <f t="shared" si="31"/>
        <v>0</v>
      </c>
    </row>
    <row r="153" spans="1:14" s="31" customFormat="1" x14ac:dyDescent="0.2">
      <c r="A153" s="72"/>
      <c r="B153" s="240" t="str">
        <f t="shared" si="32"/>
        <v/>
      </c>
      <c r="C153" s="83"/>
      <c r="D153" s="428"/>
      <c r="E153" s="429"/>
      <c r="F153" s="151">
        <v>0</v>
      </c>
      <c r="G153" s="152">
        <v>0</v>
      </c>
      <c r="H153" s="32">
        <f t="shared" si="27"/>
        <v>0</v>
      </c>
      <c r="I153" s="152">
        <v>0</v>
      </c>
      <c r="J153" s="32">
        <f t="shared" si="28"/>
        <v>0</v>
      </c>
      <c r="K153" s="18">
        <f t="shared" si="29"/>
        <v>0</v>
      </c>
      <c r="L153" s="32">
        <f t="shared" si="30"/>
        <v>0</v>
      </c>
      <c r="M153" s="18">
        <f t="shared" si="33"/>
        <v>1</v>
      </c>
      <c r="N153" s="32">
        <f t="shared" si="31"/>
        <v>0</v>
      </c>
    </row>
    <row r="154" spans="1:14" s="31" customFormat="1" x14ac:dyDescent="0.2">
      <c r="A154" s="72"/>
      <c r="B154" s="240" t="str">
        <f t="shared" si="32"/>
        <v/>
      </c>
      <c r="C154" s="83"/>
      <c r="D154" s="428"/>
      <c r="E154" s="429"/>
      <c r="F154" s="151">
        <v>0</v>
      </c>
      <c r="G154" s="152">
        <v>0</v>
      </c>
      <c r="H154" s="32">
        <f t="shared" si="27"/>
        <v>0</v>
      </c>
      <c r="I154" s="152">
        <v>0</v>
      </c>
      <c r="J154" s="32">
        <f t="shared" si="28"/>
        <v>0</v>
      </c>
      <c r="K154" s="18">
        <f t="shared" si="29"/>
        <v>0</v>
      </c>
      <c r="L154" s="32">
        <f t="shared" si="30"/>
        <v>0</v>
      </c>
      <c r="M154" s="18">
        <f t="shared" si="33"/>
        <v>1</v>
      </c>
      <c r="N154" s="32">
        <f t="shared" si="31"/>
        <v>0</v>
      </c>
    </row>
    <row r="155" spans="1:14" s="31" customFormat="1" x14ac:dyDescent="0.2">
      <c r="A155" s="72"/>
      <c r="B155" s="240" t="str">
        <f t="shared" si="32"/>
        <v/>
      </c>
      <c r="C155" s="83"/>
      <c r="D155" s="428"/>
      <c r="E155" s="429"/>
      <c r="F155" s="151">
        <v>0</v>
      </c>
      <c r="G155" s="152">
        <v>0</v>
      </c>
      <c r="H155" s="32">
        <f t="shared" si="27"/>
        <v>0</v>
      </c>
      <c r="I155" s="152">
        <v>0</v>
      </c>
      <c r="J155" s="32">
        <f t="shared" si="28"/>
        <v>0</v>
      </c>
      <c r="K155" s="18">
        <f t="shared" si="29"/>
        <v>0</v>
      </c>
      <c r="L155" s="32">
        <f t="shared" si="30"/>
        <v>0</v>
      </c>
      <c r="M155" s="18">
        <f t="shared" si="33"/>
        <v>1</v>
      </c>
      <c r="N155" s="32">
        <f t="shared" si="31"/>
        <v>0</v>
      </c>
    </row>
    <row r="156" spans="1:14" s="31" customFormat="1" x14ac:dyDescent="0.2">
      <c r="A156" s="72"/>
      <c r="B156" s="240" t="str">
        <f t="shared" si="32"/>
        <v/>
      </c>
      <c r="C156" s="83"/>
      <c r="D156" s="428"/>
      <c r="E156" s="429"/>
      <c r="F156" s="151">
        <v>0</v>
      </c>
      <c r="G156" s="153">
        <v>0</v>
      </c>
      <c r="H156" s="32">
        <f t="shared" si="27"/>
        <v>0</v>
      </c>
      <c r="I156" s="152">
        <v>0</v>
      </c>
      <c r="J156" s="32">
        <f t="shared" si="28"/>
        <v>0</v>
      </c>
      <c r="K156" s="18">
        <f t="shared" si="29"/>
        <v>0</v>
      </c>
      <c r="L156" s="32">
        <f t="shared" si="30"/>
        <v>0</v>
      </c>
      <c r="M156" s="18">
        <f t="shared" si="33"/>
        <v>1</v>
      </c>
      <c r="N156" s="32">
        <f t="shared" si="31"/>
        <v>0</v>
      </c>
    </row>
    <row r="157" spans="1:14" s="31" customFormat="1" x14ac:dyDescent="0.2">
      <c r="A157" s="72"/>
      <c r="B157" s="240" t="str">
        <f t="shared" si="32"/>
        <v/>
      </c>
      <c r="C157" s="83"/>
      <c r="D157" s="428"/>
      <c r="E157" s="429"/>
      <c r="F157" s="151">
        <v>0</v>
      </c>
      <c r="G157" s="153">
        <v>0</v>
      </c>
      <c r="H157" s="32">
        <f>SUM(F157*G157)</f>
        <v>0</v>
      </c>
      <c r="I157" s="152">
        <v>0</v>
      </c>
      <c r="J157" s="32">
        <f>SUM(F157*I157)</f>
        <v>0</v>
      </c>
      <c r="K157" s="18">
        <f>SUM(G157+I157)</f>
        <v>0</v>
      </c>
      <c r="L157" s="32">
        <f>SUM(F157*K157)</f>
        <v>0</v>
      </c>
      <c r="M157" s="18">
        <f>SUM(100%-K157)</f>
        <v>1</v>
      </c>
      <c r="N157" s="32">
        <f>SUM(F157-L157)</f>
        <v>0</v>
      </c>
    </row>
    <row r="158" spans="1:14" s="31" customFormat="1" x14ac:dyDescent="0.2">
      <c r="A158" s="72"/>
      <c r="B158" s="240" t="str">
        <f t="shared" si="32"/>
        <v/>
      </c>
      <c r="C158" s="83"/>
      <c r="D158" s="428"/>
      <c r="E158" s="429"/>
      <c r="F158" s="151">
        <v>0</v>
      </c>
      <c r="G158" s="153">
        <v>0</v>
      </c>
      <c r="H158" s="32">
        <f>SUM(F158*G158)</f>
        <v>0</v>
      </c>
      <c r="I158" s="152">
        <v>0</v>
      </c>
      <c r="J158" s="32">
        <f>SUM(F158*I158)</f>
        <v>0</v>
      </c>
      <c r="K158" s="18">
        <f>SUM(G158+I158)</f>
        <v>0</v>
      </c>
      <c r="L158" s="32">
        <f>SUM(F158*K158)</f>
        <v>0</v>
      </c>
      <c r="M158" s="18">
        <f>SUM(100%-K158)</f>
        <v>1</v>
      </c>
      <c r="N158" s="32">
        <f>SUM(F158-L158)</f>
        <v>0</v>
      </c>
    </row>
    <row r="159" spans="1:14" s="31" customFormat="1" x14ac:dyDescent="0.2">
      <c r="A159" s="72"/>
      <c r="B159" s="240" t="str">
        <f t="shared" si="32"/>
        <v/>
      </c>
      <c r="C159" s="83"/>
      <c r="D159" s="428"/>
      <c r="E159" s="429"/>
      <c r="F159" s="151">
        <v>0</v>
      </c>
      <c r="G159" s="152">
        <v>0</v>
      </c>
      <c r="H159" s="32">
        <f>SUM(F159*G159)</f>
        <v>0</v>
      </c>
      <c r="I159" s="152">
        <v>0</v>
      </c>
      <c r="J159" s="32">
        <f>SUM(F159*I159)</f>
        <v>0</v>
      </c>
      <c r="K159" s="18">
        <f>SUM(G159+I159)</f>
        <v>0</v>
      </c>
      <c r="L159" s="32">
        <f>SUM(F159*K159)</f>
        <v>0</v>
      </c>
      <c r="M159" s="18">
        <f>SUM(100%-K159)</f>
        <v>1</v>
      </c>
      <c r="N159" s="32">
        <f>SUM(F159-L159)</f>
        <v>0</v>
      </c>
    </row>
    <row r="160" spans="1:14" s="31" customFormat="1" x14ac:dyDescent="0.2">
      <c r="A160" s="21"/>
      <c r="B160" s="21"/>
      <c r="C160" s="21"/>
      <c r="D160" s="21"/>
      <c r="E160" s="21"/>
      <c r="F160" s="21"/>
      <c r="G160" s="16"/>
      <c r="I160" s="16"/>
      <c r="J160" s="16"/>
      <c r="K160" s="16"/>
      <c r="L160" s="16"/>
      <c r="M160" s="21"/>
    </row>
    <row r="161" spans="1:14" s="31" customFormat="1" x14ac:dyDescent="0.2">
      <c r="A161" s="16" t="s">
        <v>7</v>
      </c>
      <c r="B161" s="16"/>
      <c r="C161" s="16"/>
      <c r="D161" s="16"/>
      <c r="E161" s="16"/>
      <c r="F161" s="16"/>
      <c r="G161" s="251"/>
      <c r="H161" s="59" t="s">
        <v>182</v>
      </c>
      <c r="I161" s="251"/>
      <c r="J161" s="251"/>
      <c r="K161" s="251"/>
      <c r="L161" s="251"/>
      <c r="N161" s="46" t="str">
        <f>'Summary Payment Certification'!$H$58</f>
        <v>Revised 06/22/2022</v>
      </c>
    </row>
    <row r="162" spans="1:14" s="31" customFormat="1" x14ac:dyDescent="0.2">
      <c r="A162" s="283" t="s">
        <v>0</v>
      </c>
      <c r="B162" s="283"/>
      <c r="C162" s="283"/>
      <c r="D162" s="283"/>
      <c r="E162" s="283"/>
      <c r="F162" s="283"/>
      <c r="G162" s="283"/>
      <c r="H162" s="283"/>
      <c r="I162" s="283"/>
      <c r="J162" s="283"/>
      <c r="K162" s="283"/>
      <c r="L162" s="283"/>
      <c r="M162" s="283"/>
      <c r="N162" s="283"/>
    </row>
    <row r="163" spans="1:14" x14ac:dyDescent="0.2">
      <c r="A163" s="285" t="s">
        <v>1</v>
      </c>
      <c r="B163" s="285"/>
      <c r="C163" s="285"/>
      <c r="D163" s="285"/>
      <c r="E163" s="285"/>
      <c r="F163" s="285"/>
      <c r="G163" s="285"/>
      <c r="H163" s="285"/>
      <c r="I163" s="285"/>
      <c r="J163" s="285"/>
      <c r="K163" s="285"/>
      <c r="L163" s="285"/>
      <c r="M163" s="285"/>
      <c r="N163" s="285"/>
    </row>
    <row r="164" spans="1:14" x14ac:dyDescent="0.2">
      <c r="A164" s="372" t="s">
        <v>86</v>
      </c>
      <c r="B164" s="372"/>
      <c r="C164" s="372"/>
      <c r="D164" s="372"/>
      <c r="E164" s="372"/>
      <c r="F164" s="372"/>
      <c r="G164" s="372"/>
      <c r="H164" s="372"/>
      <c r="I164" s="372"/>
      <c r="J164" s="372"/>
      <c r="K164" s="372"/>
      <c r="L164" s="372"/>
      <c r="M164" s="372"/>
      <c r="N164" s="372"/>
    </row>
    <row r="165" spans="1:14" ht="13.9" customHeight="1" thickBot="1" x14ac:dyDescent="0.25">
      <c r="A165" s="286" t="s">
        <v>123</v>
      </c>
      <c r="B165" s="286"/>
      <c r="C165" s="286"/>
      <c r="D165" s="286"/>
      <c r="E165" s="286"/>
      <c r="F165" s="286"/>
      <c r="G165" s="286"/>
      <c r="H165" s="286"/>
      <c r="I165" s="286"/>
      <c r="J165" s="373"/>
      <c r="K165" s="373"/>
      <c r="L165" s="373"/>
      <c r="M165" s="373"/>
      <c r="N165" s="373"/>
    </row>
    <row r="166" spans="1:14" x14ac:dyDescent="0.2">
      <c r="A166" s="8" t="s">
        <v>13</v>
      </c>
      <c r="B166" s="465" t="str">
        <f>IF('Project 4 - Items of Work'!$B$10="","",'Project 4 - Items of Work'!$B$10)</f>
        <v/>
      </c>
      <c r="C166" s="466"/>
      <c r="D166" s="466"/>
      <c r="E166" s="466"/>
      <c r="F166" s="466"/>
      <c r="G166" s="466"/>
      <c r="H166" s="466"/>
      <c r="I166" s="466"/>
      <c r="J166" s="446" t="s">
        <v>14</v>
      </c>
      <c r="K166" s="447"/>
      <c r="L166" s="142" t="str">
        <f>IF('Project 4 - Items of Work'!$J$10="","",'Project 4 - Items of Work'!$J$10)</f>
        <v/>
      </c>
      <c r="M166" s="143" t="s">
        <v>214</v>
      </c>
      <c r="N166" s="144" t="str">
        <f>IF('Project 4 - Items of Work'!$L$10="","",'Project 4 - Items of Work'!$L$10)</f>
        <v/>
      </c>
    </row>
    <row r="167" spans="1:14" x14ac:dyDescent="0.2">
      <c r="A167" s="9" t="s">
        <v>8</v>
      </c>
      <c r="B167" s="465" t="str">
        <f>IF('Project 4 - Items of Work'!$B$11="","",'Project 4 - Items of Work'!$B$11)</f>
        <v/>
      </c>
      <c r="C167" s="466"/>
      <c r="D167" s="466"/>
      <c r="E167" s="466"/>
      <c r="F167" s="466"/>
      <c r="G167" s="466"/>
      <c r="H167" s="466"/>
      <c r="I167" s="466"/>
      <c r="J167" s="439" t="s">
        <v>15</v>
      </c>
      <c r="K167" s="440"/>
      <c r="L167" s="258" t="str">
        <f>IF('Project 4 - Items of Work'!$J$11="","",'Project 4 - Items of Work'!$J$11)</f>
        <v/>
      </c>
      <c r="M167" s="261" t="s">
        <v>212</v>
      </c>
      <c r="N167" s="148" t="str">
        <f>IF('Project 4 - Items of Work'!$L$11="","",'Project 4 - Items of Work'!$L$11)</f>
        <v/>
      </c>
    </row>
    <row r="168" spans="1:14" ht="13.5" thickBot="1" x14ac:dyDescent="0.25">
      <c r="A168" s="9" t="s">
        <v>10</v>
      </c>
      <c r="B168" s="415" t="str">
        <f>IF('Project 4 - Items of Work'!$B$12="","",'Project 4 - Items of Work'!$B$12)</f>
        <v/>
      </c>
      <c r="C168" s="486"/>
      <c r="D168" s="486"/>
      <c r="E168" s="416"/>
      <c r="F168" s="89" t="s">
        <v>10</v>
      </c>
      <c r="G168" s="464" t="str">
        <f>IF('Project 4 - Items of Work'!$E$12="","",'Project 4 - Items of Work'!$E$12)</f>
        <v/>
      </c>
      <c r="H168" s="464"/>
      <c r="I168" s="415"/>
      <c r="J168" s="467" t="s">
        <v>9</v>
      </c>
      <c r="K168" s="468"/>
      <c r="L168" s="145" t="str">
        <f>IF('Project 4 - Items of Work'!$J$12="","",'Project 4 - Items of Work'!$J$12)</f>
        <v/>
      </c>
      <c r="M168" s="262" t="s">
        <v>210</v>
      </c>
      <c r="N168" s="147" t="str">
        <f>IF('Project 4 - Items of Work'!$L$12="","",'Project 4 - Items of Work'!$L$12)</f>
        <v/>
      </c>
    </row>
    <row r="169" spans="1:14" x14ac:dyDescent="0.2">
      <c r="A169" s="9" t="s">
        <v>16</v>
      </c>
      <c r="B169" s="415" t="str">
        <f>IF('Project 4 - Items of Work'!$B$13="","",'Project 4 - Items of Work'!$B$13)</f>
        <v/>
      </c>
      <c r="C169" s="486"/>
      <c r="D169" s="486"/>
      <c r="E169" s="416"/>
      <c r="F169" s="261" t="s">
        <v>173</v>
      </c>
      <c r="G169" s="464" t="str">
        <f>IF('Project 4 - Items of Work'!$E$13="","",'Project 4 - Items of Work'!$E$13)</f>
        <v/>
      </c>
      <c r="H169" s="464"/>
      <c r="I169" s="464"/>
      <c r="J169" s="402" t="s">
        <v>211</v>
      </c>
      <c r="K169" s="403"/>
      <c r="L169" s="101" t="str">
        <f>IF('Project 4 - Items of Work'!$J$13="","",'Project 4 - Items of Work'!$J$13)</f>
        <v/>
      </c>
      <c r="M169" s="102" t="s">
        <v>213</v>
      </c>
      <c r="N169" s="101" t="str">
        <f>IF('Project 4 - Items of Work'!$L$13="","",'Project 4 - Items of Work'!$L$13)</f>
        <v/>
      </c>
    </row>
    <row r="170" spans="1:14" s="174" customFormat="1" ht="30" customHeight="1" x14ac:dyDescent="0.2">
      <c r="A170" s="430" t="s">
        <v>175</v>
      </c>
      <c r="B170" s="431"/>
      <c r="C170" s="431"/>
      <c r="D170" s="431"/>
      <c r="E170" s="431"/>
      <c r="F170" s="431"/>
      <c r="G170" s="431"/>
      <c r="H170" s="431"/>
      <c r="I170" s="431"/>
      <c r="J170" s="431"/>
      <c r="K170" s="431"/>
      <c r="L170" s="431"/>
      <c r="M170" s="431"/>
      <c r="N170" s="431"/>
    </row>
    <row r="171" spans="1:14" s="14" customFormat="1" ht="13.15" customHeight="1" x14ac:dyDescent="0.2">
      <c r="A171" s="444" t="s">
        <v>179</v>
      </c>
      <c r="B171" s="445"/>
      <c r="C171" s="445"/>
      <c r="D171" s="445"/>
      <c r="E171" s="445"/>
      <c r="F171" s="445"/>
      <c r="G171" s="445"/>
      <c r="H171" s="445"/>
      <c r="I171" s="445"/>
      <c r="J171" s="445"/>
      <c r="K171" s="445"/>
      <c r="L171" s="445"/>
      <c r="M171" s="445"/>
      <c r="N171" s="445"/>
    </row>
    <row r="172" spans="1:14" s="12" customFormat="1" ht="13.15" customHeight="1" x14ac:dyDescent="0.2">
      <c r="A172" s="441" t="s">
        <v>171</v>
      </c>
      <c r="B172" s="441" t="s">
        <v>172</v>
      </c>
      <c r="C172" s="441" t="s">
        <v>168</v>
      </c>
      <c r="D172" s="432" t="s">
        <v>218</v>
      </c>
      <c r="E172" s="433"/>
      <c r="F172" s="364" t="s">
        <v>160</v>
      </c>
      <c r="G172" s="438" t="s">
        <v>76</v>
      </c>
      <c r="H172" s="438"/>
      <c r="I172" s="438"/>
      <c r="J172" s="438"/>
      <c r="K172" s="438"/>
      <c r="L172" s="438"/>
      <c r="M172" s="410" t="s">
        <v>77</v>
      </c>
      <c r="N172" s="410"/>
    </row>
    <row r="173" spans="1:14" s="12" customFormat="1" x14ac:dyDescent="0.2">
      <c r="A173" s="442"/>
      <c r="B173" s="442"/>
      <c r="C173" s="442"/>
      <c r="D173" s="434"/>
      <c r="E173" s="435"/>
      <c r="F173" s="366"/>
      <c r="G173" s="411" t="s">
        <v>78</v>
      </c>
      <c r="H173" s="411"/>
      <c r="I173" s="411" t="s">
        <v>79</v>
      </c>
      <c r="J173" s="411"/>
      <c r="K173" s="411" t="s">
        <v>80</v>
      </c>
      <c r="L173" s="411"/>
      <c r="M173" s="410"/>
      <c r="N173" s="410"/>
    </row>
    <row r="174" spans="1:14" s="12" customFormat="1" ht="25.5" customHeight="1" x14ac:dyDescent="0.2">
      <c r="A174" s="443"/>
      <c r="B174" s="443"/>
      <c r="C174" s="443"/>
      <c r="D174" s="436"/>
      <c r="E174" s="437"/>
      <c r="F174" s="254" t="s">
        <v>82</v>
      </c>
      <c r="G174" s="255" t="s">
        <v>81</v>
      </c>
      <c r="H174" s="255" t="s">
        <v>82</v>
      </c>
      <c r="I174" s="255" t="s">
        <v>81</v>
      </c>
      <c r="J174" s="255" t="s">
        <v>82</v>
      </c>
      <c r="K174" s="255" t="s">
        <v>81</v>
      </c>
      <c r="L174" s="255" t="s">
        <v>82</v>
      </c>
      <c r="M174" s="255" t="s">
        <v>81</v>
      </c>
      <c r="N174" s="255" t="s">
        <v>82</v>
      </c>
    </row>
    <row r="175" spans="1:14" s="19" customFormat="1" x14ac:dyDescent="0.2">
      <c r="A175" s="72"/>
      <c r="B175" s="240" t="str">
        <f t="shared" ref="B175:B209" si="37">IF(A175="","",VLOOKUP(A175,$A$30:$C$35,2,FALSE))</f>
        <v/>
      </c>
      <c r="C175" s="83"/>
      <c r="D175" s="428"/>
      <c r="E175" s="429"/>
      <c r="F175" s="151">
        <v>0</v>
      </c>
      <c r="G175" s="152">
        <v>0</v>
      </c>
      <c r="H175" s="32">
        <f t="shared" ref="H175:H209" si="38">SUM(F175*G175)</f>
        <v>0</v>
      </c>
      <c r="I175" s="152">
        <v>0</v>
      </c>
      <c r="J175" s="32">
        <f t="shared" ref="J175:J206" si="39">SUM(F175*I175)</f>
        <v>0</v>
      </c>
      <c r="K175" s="18">
        <f t="shared" ref="K175:K206" si="40">SUM(G175+I175)</f>
        <v>0</v>
      </c>
      <c r="L175" s="32">
        <f t="shared" ref="L175:L206" si="41">SUM(F175*K175)</f>
        <v>0</v>
      </c>
      <c r="M175" s="18">
        <f>SUM(100%-K175)</f>
        <v>1</v>
      </c>
      <c r="N175" s="32">
        <f t="shared" ref="N175:N206" si="42">SUM(F175-L175)</f>
        <v>0</v>
      </c>
    </row>
    <row r="176" spans="1:14" s="19" customFormat="1" x14ac:dyDescent="0.2">
      <c r="A176" s="72"/>
      <c r="B176" s="240" t="str">
        <f t="shared" si="37"/>
        <v/>
      </c>
      <c r="C176" s="83"/>
      <c r="D176" s="428"/>
      <c r="E176" s="429"/>
      <c r="F176" s="151">
        <v>0</v>
      </c>
      <c r="G176" s="152">
        <v>0</v>
      </c>
      <c r="H176" s="32">
        <f t="shared" si="38"/>
        <v>0</v>
      </c>
      <c r="I176" s="152">
        <v>0</v>
      </c>
      <c r="J176" s="32">
        <f t="shared" si="39"/>
        <v>0</v>
      </c>
      <c r="K176" s="18">
        <f t="shared" si="40"/>
        <v>0</v>
      </c>
      <c r="L176" s="32">
        <f t="shared" si="41"/>
        <v>0</v>
      </c>
      <c r="M176" s="18">
        <f t="shared" ref="M176:M209" si="43">SUM(100%-K176)</f>
        <v>1</v>
      </c>
      <c r="N176" s="32">
        <f t="shared" si="42"/>
        <v>0</v>
      </c>
    </row>
    <row r="177" spans="1:14" s="19" customFormat="1" x14ac:dyDescent="0.2">
      <c r="A177" s="72"/>
      <c r="B177" s="240" t="str">
        <f t="shared" si="37"/>
        <v/>
      </c>
      <c r="C177" s="83"/>
      <c r="D177" s="428"/>
      <c r="E177" s="429"/>
      <c r="F177" s="151">
        <v>0</v>
      </c>
      <c r="G177" s="152">
        <v>0</v>
      </c>
      <c r="H177" s="32">
        <f t="shared" si="38"/>
        <v>0</v>
      </c>
      <c r="I177" s="152">
        <v>0</v>
      </c>
      <c r="J177" s="32">
        <f t="shared" si="39"/>
        <v>0</v>
      </c>
      <c r="K177" s="18">
        <f t="shared" si="40"/>
        <v>0</v>
      </c>
      <c r="L177" s="32">
        <f t="shared" si="41"/>
        <v>0</v>
      </c>
      <c r="M177" s="18">
        <f t="shared" si="43"/>
        <v>1</v>
      </c>
      <c r="N177" s="32">
        <f t="shared" si="42"/>
        <v>0</v>
      </c>
    </row>
    <row r="178" spans="1:14" s="19" customFormat="1" x14ac:dyDescent="0.2">
      <c r="A178" s="72"/>
      <c r="B178" s="240" t="str">
        <f t="shared" si="37"/>
        <v/>
      </c>
      <c r="C178" s="83"/>
      <c r="D178" s="428"/>
      <c r="E178" s="429"/>
      <c r="F178" s="151">
        <v>0</v>
      </c>
      <c r="G178" s="152">
        <v>0</v>
      </c>
      <c r="H178" s="32">
        <f t="shared" si="38"/>
        <v>0</v>
      </c>
      <c r="I178" s="152">
        <v>0</v>
      </c>
      <c r="J178" s="32">
        <f t="shared" si="39"/>
        <v>0</v>
      </c>
      <c r="K178" s="18">
        <f t="shared" si="40"/>
        <v>0</v>
      </c>
      <c r="L178" s="32">
        <f t="shared" si="41"/>
        <v>0</v>
      </c>
      <c r="M178" s="18">
        <f t="shared" si="43"/>
        <v>1</v>
      </c>
      <c r="N178" s="32">
        <f t="shared" si="42"/>
        <v>0</v>
      </c>
    </row>
    <row r="179" spans="1:14" s="19" customFormat="1" x14ac:dyDescent="0.2">
      <c r="A179" s="72"/>
      <c r="B179" s="240" t="str">
        <f t="shared" si="37"/>
        <v/>
      </c>
      <c r="C179" s="83"/>
      <c r="D179" s="428"/>
      <c r="E179" s="429"/>
      <c r="F179" s="151">
        <v>0</v>
      </c>
      <c r="G179" s="152">
        <v>0</v>
      </c>
      <c r="H179" s="32">
        <f t="shared" si="38"/>
        <v>0</v>
      </c>
      <c r="I179" s="152">
        <v>0</v>
      </c>
      <c r="J179" s="32">
        <f t="shared" si="39"/>
        <v>0</v>
      </c>
      <c r="K179" s="18">
        <f t="shared" si="40"/>
        <v>0</v>
      </c>
      <c r="L179" s="32">
        <f t="shared" si="41"/>
        <v>0</v>
      </c>
      <c r="M179" s="18">
        <f t="shared" si="43"/>
        <v>1</v>
      </c>
      <c r="N179" s="32">
        <f t="shared" si="42"/>
        <v>0</v>
      </c>
    </row>
    <row r="180" spans="1:14" s="19" customFormat="1" x14ac:dyDescent="0.2">
      <c r="A180" s="72"/>
      <c r="B180" s="240" t="str">
        <f t="shared" si="37"/>
        <v/>
      </c>
      <c r="C180" s="83"/>
      <c r="D180" s="428"/>
      <c r="E180" s="429"/>
      <c r="F180" s="151">
        <v>0</v>
      </c>
      <c r="G180" s="152">
        <v>0</v>
      </c>
      <c r="H180" s="32">
        <f t="shared" si="38"/>
        <v>0</v>
      </c>
      <c r="I180" s="152">
        <v>0</v>
      </c>
      <c r="J180" s="32">
        <f t="shared" si="39"/>
        <v>0</v>
      </c>
      <c r="K180" s="18">
        <f t="shared" si="40"/>
        <v>0</v>
      </c>
      <c r="L180" s="32">
        <f t="shared" si="41"/>
        <v>0</v>
      </c>
      <c r="M180" s="18">
        <f t="shared" si="43"/>
        <v>1</v>
      </c>
      <c r="N180" s="32">
        <f t="shared" si="42"/>
        <v>0</v>
      </c>
    </row>
    <row r="181" spans="1:14" s="19" customFormat="1" x14ac:dyDescent="0.2">
      <c r="A181" s="72"/>
      <c r="B181" s="240" t="str">
        <f t="shared" si="37"/>
        <v/>
      </c>
      <c r="C181" s="83"/>
      <c r="D181" s="428"/>
      <c r="E181" s="429"/>
      <c r="F181" s="151">
        <v>0</v>
      </c>
      <c r="G181" s="152">
        <v>0</v>
      </c>
      <c r="H181" s="32">
        <f t="shared" si="38"/>
        <v>0</v>
      </c>
      <c r="I181" s="152">
        <v>0</v>
      </c>
      <c r="J181" s="32">
        <f t="shared" si="39"/>
        <v>0</v>
      </c>
      <c r="K181" s="18">
        <f t="shared" si="40"/>
        <v>0</v>
      </c>
      <c r="L181" s="32">
        <f t="shared" si="41"/>
        <v>0</v>
      </c>
      <c r="M181" s="18">
        <f t="shared" si="43"/>
        <v>1</v>
      </c>
      <c r="N181" s="32">
        <f t="shared" si="42"/>
        <v>0</v>
      </c>
    </row>
    <row r="182" spans="1:14" s="19" customFormat="1" x14ac:dyDescent="0.2">
      <c r="A182" s="72"/>
      <c r="B182" s="240" t="str">
        <f t="shared" si="37"/>
        <v/>
      </c>
      <c r="C182" s="83"/>
      <c r="D182" s="428"/>
      <c r="E182" s="429"/>
      <c r="F182" s="151">
        <v>0</v>
      </c>
      <c r="G182" s="152">
        <v>0</v>
      </c>
      <c r="H182" s="32">
        <f t="shared" si="38"/>
        <v>0</v>
      </c>
      <c r="I182" s="152">
        <v>0</v>
      </c>
      <c r="J182" s="32">
        <f t="shared" si="39"/>
        <v>0</v>
      </c>
      <c r="K182" s="18">
        <f t="shared" si="40"/>
        <v>0</v>
      </c>
      <c r="L182" s="32">
        <f t="shared" si="41"/>
        <v>0</v>
      </c>
      <c r="M182" s="18">
        <f t="shared" si="43"/>
        <v>1</v>
      </c>
      <c r="N182" s="32">
        <f t="shared" si="42"/>
        <v>0</v>
      </c>
    </row>
    <row r="183" spans="1:14" s="19" customFormat="1" x14ac:dyDescent="0.2">
      <c r="A183" s="72"/>
      <c r="B183" s="240" t="str">
        <f t="shared" si="37"/>
        <v/>
      </c>
      <c r="C183" s="83"/>
      <c r="D183" s="428"/>
      <c r="E183" s="429"/>
      <c r="F183" s="151">
        <v>0</v>
      </c>
      <c r="G183" s="152">
        <v>0</v>
      </c>
      <c r="H183" s="32">
        <f t="shared" si="38"/>
        <v>0</v>
      </c>
      <c r="I183" s="152">
        <v>0</v>
      </c>
      <c r="J183" s="32">
        <f t="shared" si="39"/>
        <v>0</v>
      </c>
      <c r="K183" s="18">
        <f t="shared" si="40"/>
        <v>0</v>
      </c>
      <c r="L183" s="32">
        <f t="shared" si="41"/>
        <v>0</v>
      </c>
      <c r="M183" s="18">
        <f t="shared" si="43"/>
        <v>1</v>
      </c>
      <c r="N183" s="32">
        <f t="shared" si="42"/>
        <v>0</v>
      </c>
    </row>
    <row r="184" spans="1:14" s="19" customFormat="1" x14ac:dyDescent="0.2">
      <c r="A184" s="72"/>
      <c r="B184" s="240" t="str">
        <f t="shared" si="37"/>
        <v/>
      </c>
      <c r="C184" s="83"/>
      <c r="D184" s="428"/>
      <c r="E184" s="429"/>
      <c r="F184" s="151">
        <v>0</v>
      </c>
      <c r="G184" s="152">
        <v>0</v>
      </c>
      <c r="H184" s="32">
        <f t="shared" si="38"/>
        <v>0</v>
      </c>
      <c r="I184" s="152">
        <v>0</v>
      </c>
      <c r="J184" s="32">
        <f t="shared" si="39"/>
        <v>0</v>
      </c>
      <c r="K184" s="18">
        <f t="shared" si="40"/>
        <v>0</v>
      </c>
      <c r="L184" s="32">
        <f t="shared" si="41"/>
        <v>0</v>
      </c>
      <c r="M184" s="18">
        <f t="shared" si="43"/>
        <v>1</v>
      </c>
      <c r="N184" s="32">
        <f t="shared" si="42"/>
        <v>0</v>
      </c>
    </row>
    <row r="185" spans="1:14" s="19" customFormat="1" x14ac:dyDescent="0.2">
      <c r="A185" s="72"/>
      <c r="B185" s="240" t="str">
        <f t="shared" si="37"/>
        <v/>
      </c>
      <c r="C185" s="83"/>
      <c r="D185" s="428"/>
      <c r="E185" s="429"/>
      <c r="F185" s="151">
        <v>0</v>
      </c>
      <c r="G185" s="152">
        <v>0</v>
      </c>
      <c r="H185" s="32">
        <f t="shared" si="38"/>
        <v>0</v>
      </c>
      <c r="I185" s="152">
        <v>0</v>
      </c>
      <c r="J185" s="32">
        <f t="shared" si="39"/>
        <v>0</v>
      </c>
      <c r="K185" s="18">
        <f t="shared" si="40"/>
        <v>0</v>
      </c>
      <c r="L185" s="32">
        <f t="shared" si="41"/>
        <v>0</v>
      </c>
      <c r="M185" s="18">
        <f t="shared" si="43"/>
        <v>1</v>
      </c>
      <c r="N185" s="32">
        <f t="shared" si="42"/>
        <v>0</v>
      </c>
    </row>
    <row r="186" spans="1:14" s="19" customFormat="1" x14ac:dyDescent="0.2">
      <c r="A186" s="72"/>
      <c r="B186" s="240" t="str">
        <f t="shared" si="37"/>
        <v/>
      </c>
      <c r="C186" s="83"/>
      <c r="D186" s="428"/>
      <c r="E186" s="429"/>
      <c r="F186" s="151">
        <v>0</v>
      </c>
      <c r="G186" s="152">
        <v>0</v>
      </c>
      <c r="H186" s="32">
        <f t="shared" si="38"/>
        <v>0</v>
      </c>
      <c r="I186" s="152">
        <v>0</v>
      </c>
      <c r="J186" s="32">
        <f t="shared" si="39"/>
        <v>0</v>
      </c>
      <c r="K186" s="18">
        <f t="shared" si="40"/>
        <v>0</v>
      </c>
      <c r="L186" s="32">
        <f t="shared" si="41"/>
        <v>0</v>
      </c>
      <c r="M186" s="18">
        <f t="shared" si="43"/>
        <v>1</v>
      </c>
      <c r="N186" s="32">
        <f t="shared" si="42"/>
        <v>0</v>
      </c>
    </row>
    <row r="187" spans="1:14" s="19" customFormat="1" x14ac:dyDescent="0.2">
      <c r="A187" s="72"/>
      <c r="B187" s="240" t="str">
        <f t="shared" si="37"/>
        <v/>
      </c>
      <c r="C187" s="83"/>
      <c r="D187" s="428"/>
      <c r="E187" s="429"/>
      <c r="F187" s="151">
        <v>0</v>
      </c>
      <c r="G187" s="152">
        <v>0</v>
      </c>
      <c r="H187" s="32">
        <f t="shared" si="38"/>
        <v>0</v>
      </c>
      <c r="I187" s="152">
        <v>0</v>
      </c>
      <c r="J187" s="32">
        <f t="shared" si="39"/>
        <v>0</v>
      </c>
      <c r="K187" s="18">
        <f t="shared" si="40"/>
        <v>0</v>
      </c>
      <c r="L187" s="32">
        <f t="shared" si="41"/>
        <v>0</v>
      </c>
      <c r="M187" s="18">
        <f t="shared" si="43"/>
        <v>1</v>
      </c>
      <c r="N187" s="32">
        <f t="shared" si="42"/>
        <v>0</v>
      </c>
    </row>
    <row r="188" spans="1:14" s="19" customFormat="1" x14ac:dyDescent="0.2">
      <c r="A188" s="72"/>
      <c r="B188" s="240" t="str">
        <f t="shared" si="37"/>
        <v/>
      </c>
      <c r="C188" s="83"/>
      <c r="D188" s="428"/>
      <c r="E188" s="429"/>
      <c r="F188" s="151">
        <v>0</v>
      </c>
      <c r="G188" s="152">
        <v>0</v>
      </c>
      <c r="H188" s="32">
        <f t="shared" si="38"/>
        <v>0</v>
      </c>
      <c r="I188" s="152">
        <v>0</v>
      </c>
      <c r="J188" s="32">
        <f t="shared" si="39"/>
        <v>0</v>
      </c>
      <c r="K188" s="18">
        <f t="shared" si="40"/>
        <v>0</v>
      </c>
      <c r="L188" s="32">
        <f t="shared" si="41"/>
        <v>0</v>
      </c>
      <c r="M188" s="18">
        <f t="shared" si="43"/>
        <v>1</v>
      </c>
      <c r="N188" s="32">
        <f t="shared" si="42"/>
        <v>0</v>
      </c>
    </row>
    <row r="189" spans="1:14" s="19" customFormat="1" x14ac:dyDescent="0.2">
      <c r="A189" s="72"/>
      <c r="B189" s="240" t="str">
        <f t="shared" si="37"/>
        <v/>
      </c>
      <c r="C189" s="83"/>
      <c r="D189" s="428"/>
      <c r="E189" s="429"/>
      <c r="F189" s="151">
        <v>0</v>
      </c>
      <c r="G189" s="152">
        <v>0</v>
      </c>
      <c r="H189" s="32">
        <f t="shared" si="38"/>
        <v>0</v>
      </c>
      <c r="I189" s="152">
        <v>0</v>
      </c>
      <c r="J189" s="32">
        <f t="shared" si="39"/>
        <v>0</v>
      </c>
      <c r="K189" s="18">
        <f t="shared" si="40"/>
        <v>0</v>
      </c>
      <c r="L189" s="32">
        <f t="shared" si="41"/>
        <v>0</v>
      </c>
      <c r="M189" s="18">
        <f t="shared" si="43"/>
        <v>1</v>
      </c>
      <c r="N189" s="32">
        <f t="shared" si="42"/>
        <v>0</v>
      </c>
    </row>
    <row r="190" spans="1:14" s="19" customFormat="1" x14ac:dyDescent="0.2">
      <c r="A190" s="72"/>
      <c r="B190" s="240" t="str">
        <f t="shared" si="37"/>
        <v/>
      </c>
      <c r="C190" s="83"/>
      <c r="D190" s="428"/>
      <c r="E190" s="429"/>
      <c r="F190" s="151">
        <v>0</v>
      </c>
      <c r="G190" s="152">
        <v>0</v>
      </c>
      <c r="H190" s="32">
        <f t="shared" si="38"/>
        <v>0</v>
      </c>
      <c r="I190" s="152">
        <v>0</v>
      </c>
      <c r="J190" s="32">
        <f t="shared" si="39"/>
        <v>0</v>
      </c>
      <c r="K190" s="18">
        <f t="shared" si="40"/>
        <v>0</v>
      </c>
      <c r="L190" s="32">
        <f t="shared" si="41"/>
        <v>0</v>
      </c>
      <c r="M190" s="18">
        <f t="shared" si="43"/>
        <v>1</v>
      </c>
      <c r="N190" s="32">
        <f t="shared" si="42"/>
        <v>0</v>
      </c>
    </row>
    <row r="191" spans="1:14" s="19" customFormat="1" x14ac:dyDescent="0.2">
      <c r="A191" s="72"/>
      <c r="B191" s="240" t="str">
        <f t="shared" si="37"/>
        <v/>
      </c>
      <c r="C191" s="83"/>
      <c r="D191" s="428"/>
      <c r="E191" s="429"/>
      <c r="F191" s="151">
        <v>0</v>
      </c>
      <c r="G191" s="152">
        <v>0</v>
      </c>
      <c r="H191" s="32">
        <f t="shared" si="38"/>
        <v>0</v>
      </c>
      <c r="I191" s="152">
        <v>0</v>
      </c>
      <c r="J191" s="32">
        <f t="shared" si="39"/>
        <v>0</v>
      </c>
      <c r="K191" s="18">
        <f t="shared" si="40"/>
        <v>0</v>
      </c>
      <c r="L191" s="32">
        <f t="shared" si="41"/>
        <v>0</v>
      </c>
      <c r="M191" s="18">
        <f t="shared" si="43"/>
        <v>1</v>
      </c>
      <c r="N191" s="32">
        <f t="shared" si="42"/>
        <v>0</v>
      </c>
    </row>
    <row r="192" spans="1:14" s="19" customFormat="1" x14ac:dyDescent="0.2">
      <c r="A192" s="72"/>
      <c r="B192" s="240" t="str">
        <f t="shared" si="37"/>
        <v/>
      </c>
      <c r="C192" s="83"/>
      <c r="D192" s="428"/>
      <c r="E192" s="429"/>
      <c r="F192" s="151">
        <v>0</v>
      </c>
      <c r="G192" s="152">
        <v>0</v>
      </c>
      <c r="H192" s="32">
        <f t="shared" si="38"/>
        <v>0</v>
      </c>
      <c r="I192" s="152">
        <v>0</v>
      </c>
      <c r="J192" s="32">
        <f t="shared" si="39"/>
        <v>0</v>
      </c>
      <c r="K192" s="18">
        <f t="shared" si="40"/>
        <v>0</v>
      </c>
      <c r="L192" s="32">
        <f t="shared" si="41"/>
        <v>0</v>
      </c>
      <c r="M192" s="18">
        <f t="shared" si="43"/>
        <v>1</v>
      </c>
      <c r="N192" s="32">
        <f t="shared" si="42"/>
        <v>0</v>
      </c>
    </row>
    <row r="193" spans="1:14" s="19" customFormat="1" x14ac:dyDescent="0.2">
      <c r="A193" s="72"/>
      <c r="B193" s="240" t="str">
        <f t="shared" si="37"/>
        <v/>
      </c>
      <c r="C193" s="83"/>
      <c r="D193" s="428"/>
      <c r="E193" s="429"/>
      <c r="F193" s="151">
        <v>0</v>
      </c>
      <c r="G193" s="152">
        <v>0</v>
      </c>
      <c r="H193" s="32">
        <f t="shared" si="38"/>
        <v>0</v>
      </c>
      <c r="I193" s="152">
        <v>0</v>
      </c>
      <c r="J193" s="32">
        <f t="shared" si="39"/>
        <v>0</v>
      </c>
      <c r="K193" s="18">
        <f t="shared" si="40"/>
        <v>0</v>
      </c>
      <c r="L193" s="32">
        <f t="shared" si="41"/>
        <v>0</v>
      </c>
      <c r="M193" s="18">
        <f t="shared" si="43"/>
        <v>1</v>
      </c>
      <c r="N193" s="32">
        <f t="shared" si="42"/>
        <v>0</v>
      </c>
    </row>
    <row r="194" spans="1:14" s="19" customFormat="1" x14ac:dyDescent="0.2">
      <c r="A194" s="72"/>
      <c r="B194" s="240" t="str">
        <f t="shared" si="37"/>
        <v/>
      </c>
      <c r="C194" s="83"/>
      <c r="D194" s="428"/>
      <c r="E194" s="429"/>
      <c r="F194" s="151">
        <v>0</v>
      </c>
      <c r="G194" s="152">
        <v>0</v>
      </c>
      <c r="H194" s="32">
        <f t="shared" si="38"/>
        <v>0</v>
      </c>
      <c r="I194" s="152">
        <v>0</v>
      </c>
      <c r="J194" s="32">
        <f t="shared" si="39"/>
        <v>0</v>
      </c>
      <c r="K194" s="18">
        <f t="shared" si="40"/>
        <v>0</v>
      </c>
      <c r="L194" s="32">
        <f t="shared" si="41"/>
        <v>0</v>
      </c>
      <c r="M194" s="18">
        <f t="shared" si="43"/>
        <v>1</v>
      </c>
      <c r="N194" s="32">
        <f t="shared" si="42"/>
        <v>0</v>
      </c>
    </row>
    <row r="195" spans="1:14" s="19" customFormat="1" x14ac:dyDescent="0.2">
      <c r="A195" s="72"/>
      <c r="B195" s="240" t="str">
        <f t="shared" si="37"/>
        <v/>
      </c>
      <c r="C195" s="83"/>
      <c r="D195" s="428"/>
      <c r="E195" s="429"/>
      <c r="F195" s="151">
        <v>0</v>
      </c>
      <c r="G195" s="152">
        <v>0</v>
      </c>
      <c r="H195" s="32">
        <f t="shared" si="38"/>
        <v>0</v>
      </c>
      <c r="I195" s="152">
        <v>0</v>
      </c>
      <c r="J195" s="32">
        <f t="shared" si="39"/>
        <v>0</v>
      </c>
      <c r="K195" s="18">
        <f t="shared" si="40"/>
        <v>0</v>
      </c>
      <c r="L195" s="32">
        <f t="shared" si="41"/>
        <v>0</v>
      </c>
      <c r="M195" s="18">
        <f t="shared" si="43"/>
        <v>1</v>
      </c>
      <c r="N195" s="32">
        <f t="shared" si="42"/>
        <v>0</v>
      </c>
    </row>
    <row r="196" spans="1:14" s="19" customFormat="1" x14ac:dyDescent="0.2">
      <c r="A196" s="72"/>
      <c r="B196" s="240" t="str">
        <f t="shared" si="37"/>
        <v/>
      </c>
      <c r="C196" s="83"/>
      <c r="D196" s="428"/>
      <c r="E196" s="429"/>
      <c r="F196" s="151">
        <v>0</v>
      </c>
      <c r="G196" s="152">
        <v>0</v>
      </c>
      <c r="H196" s="32">
        <f t="shared" si="38"/>
        <v>0</v>
      </c>
      <c r="I196" s="152">
        <v>0</v>
      </c>
      <c r="J196" s="32">
        <f t="shared" si="39"/>
        <v>0</v>
      </c>
      <c r="K196" s="18">
        <f t="shared" si="40"/>
        <v>0</v>
      </c>
      <c r="L196" s="32">
        <f t="shared" si="41"/>
        <v>0</v>
      </c>
      <c r="M196" s="18">
        <f t="shared" si="43"/>
        <v>1</v>
      </c>
      <c r="N196" s="32">
        <f t="shared" si="42"/>
        <v>0</v>
      </c>
    </row>
    <row r="197" spans="1:14" s="19" customFormat="1" x14ac:dyDescent="0.2">
      <c r="A197" s="72"/>
      <c r="B197" s="240" t="str">
        <f t="shared" si="37"/>
        <v/>
      </c>
      <c r="C197" s="83"/>
      <c r="D197" s="428"/>
      <c r="E197" s="429"/>
      <c r="F197" s="151">
        <v>0</v>
      </c>
      <c r="G197" s="152">
        <v>0</v>
      </c>
      <c r="H197" s="32">
        <f t="shared" si="38"/>
        <v>0</v>
      </c>
      <c r="I197" s="152">
        <v>0</v>
      </c>
      <c r="J197" s="32">
        <f t="shared" si="39"/>
        <v>0</v>
      </c>
      <c r="K197" s="18">
        <f t="shared" si="40"/>
        <v>0</v>
      </c>
      <c r="L197" s="32">
        <f t="shared" si="41"/>
        <v>0</v>
      </c>
      <c r="M197" s="18">
        <f t="shared" si="43"/>
        <v>1</v>
      </c>
      <c r="N197" s="32">
        <f t="shared" si="42"/>
        <v>0</v>
      </c>
    </row>
    <row r="198" spans="1:14" s="19" customFormat="1" x14ac:dyDescent="0.2">
      <c r="A198" s="72"/>
      <c r="B198" s="240" t="str">
        <f t="shared" si="37"/>
        <v/>
      </c>
      <c r="C198" s="83"/>
      <c r="D198" s="428"/>
      <c r="E198" s="429"/>
      <c r="F198" s="151">
        <v>0</v>
      </c>
      <c r="G198" s="152">
        <v>0</v>
      </c>
      <c r="H198" s="32">
        <f t="shared" si="38"/>
        <v>0</v>
      </c>
      <c r="I198" s="152">
        <v>0</v>
      </c>
      <c r="J198" s="32">
        <f t="shared" si="39"/>
        <v>0</v>
      </c>
      <c r="K198" s="18">
        <f t="shared" si="40"/>
        <v>0</v>
      </c>
      <c r="L198" s="32">
        <f t="shared" si="41"/>
        <v>0</v>
      </c>
      <c r="M198" s="18">
        <f t="shared" si="43"/>
        <v>1</v>
      </c>
      <c r="N198" s="32">
        <f t="shared" si="42"/>
        <v>0</v>
      </c>
    </row>
    <row r="199" spans="1:14" s="19" customFormat="1" x14ac:dyDescent="0.2">
      <c r="A199" s="72"/>
      <c r="B199" s="240" t="str">
        <f t="shared" si="37"/>
        <v/>
      </c>
      <c r="C199" s="83"/>
      <c r="D199" s="428"/>
      <c r="E199" s="429"/>
      <c r="F199" s="151">
        <v>0</v>
      </c>
      <c r="G199" s="152">
        <v>0</v>
      </c>
      <c r="H199" s="32">
        <f t="shared" si="38"/>
        <v>0</v>
      </c>
      <c r="I199" s="152">
        <v>0</v>
      </c>
      <c r="J199" s="32">
        <f t="shared" si="39"/>
        <v>0</v>
      </c>
      <c r="K199" s="18">
        <f t="shared" si="40"/>
        <v>0</v>
      </c>
      <c r="L199" s="32">
        <f t="shared" si="41"/>
        <v>0</v>
      </c>
      <c r="M199" s="18">
        <f t="shared" si="43"/>
        <v>1</v>
      </c>
      <c r="N199" s="32">
        <f t="shared" si="42"/>
        <v>0</v>
      </c>
    </row>
    <row r="200" spans="1:14" s="19" customFormat="1" x14ac:dyDescent="0.2">
      <c r="A200" s="72"/>
      <c r="B200" s="240" t="str">
        <f t="shared" si="37"/>
        <v/>
      </c>
      <c r="C200" s="83"/>
      <c r="D200" s="428"/>
      <c r="E200" s="429"/>
      <c r="F200" s="151">
        <v>0</v>
      </c>
      <c r="G200" s="152">
        <v>0</v>
      </c>
      <c r="H200" s="32">
        <f t="shared" si="38"/>
        <v>0</v>
      </c>
      <c r="I200" s="152">
        <v>0</v>
      </c>
      <c r="J200" s="32">
        <f t="shared" si="39"/>
        <v>0</v>
      </c>
      <c r="K200" s="18">
        <f t="shared" si="40"/>
        <v>0</v>
      </c>
      <c r="L200" s="32">
        <f t="shared" si="41"/>
        <v>0</v>
      </c>
      <c r="M200" s="18">
        <f t="shared" si="43"/>
        <v>1</v>
      </c>
      <c r="N200" s="32">
        <f t="shared" si="42"/>
        <v>0</v>
      </c>
    </row>
    <row r="201" spans="1:14" s="19" customFormat="1" x14ac:dyDescent="0.2">
      <c r="A201" s="72"/>
      <c r="B201" s="240" t="str">
        <f t="shared" si="37"/>
        <v/>
      </c>
      <c r="C201" s="83"/>
      <c r="D201" s="428"/>
      <c r="E201" s="429"/>
      <c r="F201" s="151">
        <v>0</v>
      </c>
      <c r="G201" s="152">
        <v>0</v>
      </c>
      <c r="H201" s="32">
        <f t="shared" si="38"/>
        <v>0</v>
      </c>
      <c r="I201" s="152">
        <v>0</v>
      </c>
      <c r="J201" s="32">
        <f t="shared" si="39"/>
        <v>0</v>
      </c>
      <c r="K201" s="18">
        <f t="shared" si="40"/>
        <v>0</v>
      </c>
      <c r="L201" s="32">
        <f t="shared" si="41"/>
        <v>0</v>
      </c>
      <c r="M201" s="18">
        <f t="shared" si="43"/>
        <v>1</v>
      </c>
      <c r="N201" s="32">
        <f t="shared" si="42"/>
        <v>0</v>
      </c>
    </row>
    <row r="202" spans="1:14" s="19" customFormat="1" x14ac:dyDescent="0.2">
      <c r="A202" s="72"/>
      <c r="B202" s="240" t="str">
        <f t="shared" si="37"/>
        <v/>
      </c>
      <c r="C202" s="83"/>
      <c r="D202" s="428"/>
      <c r="E202" s="429"/>
      <c r="F202" s="151">
        <v>0</v>
      </c>
      <c r="G202" s="152">
        <v>0</v>
      </c>
      <c r="H202" s="32">
        <f t="shared" si="38"/>
        <v>0</v>
      </c>
      <c r="I202" s="152">
        <v>0</v>
      </c>
      <c r="J202" s="32">
        <f t="shared" si="39"/>
        <v>0</v>
      </c>
      <c r="K202" s="18">
        <f t="shared" si="40"/>
        <v>0</v>
      </c>
      <c r="L202" s="32">
        <f t="shared" si="41"/>
        <v>0</v>
      </c>
      <c r="M202" s="18">
        <f t="shared" si="43"/>
        <v>1</v>
      </c>
      <c r="N202" s="32">
        <f t="shared" si="42"/>
        <v>0</v>
      </c>
    </row>
    <row r="203" spans="1:14" s="19" customFormat="1" x14ac:dyDescent="0.2">
      <c r="A203" s="72"/>
      <c r="B203" s="240" t="str">
        <f t="shared" si="37"/>
        <v/>
      </c>
      <c r="C203" s="83"/>
      <c r="D203" s="428"/>
      <c r="E203" s="429"/>
      <c r="F203" s="151">
        <v>0</v>
      </c>
      <c r="G203" s="152">
        <v>0</v>
      </c>
      <c r="H203" s="32">
        <f t="shared" si="38"/>
        <v>0</v>
      </c>
      <c r="I203" s="152">
        <v>0</v>
      </c>
      <c r="J203" s="32">
        <f t="shared" si="39"/>
        <v>0</v>
      </c>
      <c r="K203" s="18">
        <f t="shared" si="40"/>
        <v>0</v>
      </c>
      <c r="L203" s="32">
        <f t="shared" si="41"/>
        <v>0</v>
      </c>
      <c r="M203" s="18">
        <f t="shared" si="43"/>
        <v>1</v>
      </c>
      <c r="N203" s="32">
        <f t="shared" si="42"/>
        <v>0</v>
      </c>
    </row>
    <row r="204" spans="1:14" s="19" customFormat="1" x14ac:dyDescent="0.2">
      <c r="A204" s="72"/>
      <c r="B204" s="240" t="str">
        <f t="shared" si="37"/>
        <v/>
      </c>
      <c r="C204" s="83"/>
      <c r="D204" s="428"/>
      <c r="E204" s="429"/>
      <c r="F204" s="151">
        <v>0</v>
      </c>
      <c r="G204" s="152">
        <v>0</v>
      </c>
      <c r="H204" s="32">
        <f t="shared" si="38"/>
        <v>0</v>
      </c>
      <c r="I204" s="152">
        <v>0</v>
      </c>
      <c r="J204" s="32">
        <f t="shared" si="39"/>
        <v>0</v>
      </c>
      <c r="K204" s="18">
        <f t="shared" si="40"/>
        <v>0</v>
      </c>
      <c r="L204" s="32">
        <f t="shared" si="41"/>
        <v>0</v>
      </c>
      <c r="M204" s="18">
        <f t="shared" si="43"/>
        <v>1</v>
      </c>
      <c r="N204" s="32">
        <f t="shared" si="42"/>
        <v>0</v>
      </c>
    </row>
    <row r="205" spans="1:14" s="19" customFormat="1" x14ac:dyDescent="0.2">
      <c r="A205" s="72"/>
      <c r="B205" s="240" t="str">
        <f t="shared" si="37"/>
        <v/>
      </c>
      <c r="C205" s="83"/>
      <c r="D205" s="428"/>
      <c r="E205" s="429"/>
      <c r="F205" s="151">
        <v>0</v>
      </c>
      <c r="G205" s="152">
        <v>0</v>
      </c>
      <c r="H205" s="32">
        <f t="shared" si="38"/>
        <v>0</v>
      </c>
      <c r="I205" s="152">
        <v>0</v>
      </c>
      <c r="J205" s="32">
        <f t="shared" si="39"/>
        <v>0</v>
      </c>
      <c r="K205" s="18">
        <f t="shared" si="40"/>
        <v>0</v>
      </c>
      <c r="L205" s="32">
        <f t="shared" si="41"/>
        <v>0</v>
      </c>
      <c r="M205" s="18">
        <f t="shared" si="43"/>
        <v>1</v>
      </c>
      <c r="N205" s="32">
        <f t="shared" si="42"/>
        <v>0</v>
      </c>
    </row>
    <row r="206" spans="1:14" s="19" customFormat="1" x14ac:dyDescent="0.2">
      <c r="A206" s="72"/>
      <c r="B206" s="240" t="str">
        <f t="shared" si="37"/>
        <v/>
      </c>
      <c r="C206" s="83"/>
      <c r="D206" s="428"/>
      <c r="E206" s="429"/>
      <c r="F206" s="151">
        <v>0</v>
      </c>
      <c r="G206" s="153">
        <v>0</v>
      </c>
      <c r="H206" s="32">
        <f t="shared" si="38"/>
        <v>0</v>
      </c>
      <c r="I206" s="152">
        <v>0</v>
      </c>
      <c r="J206" s="32">
        <f t="shared" si="39"/>
        <v>0</v>
      </c>
      <c r="K206" s="18">
        <f t="shared" si="40"/>
        <v>0</v>
      </c>
      <c r="L206" s="32">
        <f t="shared" si="41"/>
        <v>0</v>
      </c>
      <c r="M206" s="18">
        <f t="shared" si="43"/>
        <v>1</v>
      </c>
      <c r="N206" s="32">
        <f t="shared" si="42"/>
        <v>0</v>
      </c>
    </row>
    <row r="207" spans="1:14" s="19" customFormat="1" x14ac:dyDescent="0.2">
      <c r="A207" s="72"/>
      <c r="B207" s="240" t="str">
        <f t="shared" si="37"/>
        <v/>
      </c>
      <c r="C207" s="83"/>
      <c r="D207" s="428"/>
      <c r="E207" s="429"/>
      <c r="F207" s="151">
        <v>0</v>
      </c>
      <c r="G207" s="153">
        <v>0</v>
      </c>
      <c r="H207" s="32">
        <f t="shared" si="38"/>
        <v>0</v>
      </c>
      <c r="I207" s="152">
        <v>0</v>
      </c>
      <c r="J207" s="32">
        <f>SUM(F207*I207)</f>
        <v>0</v>
      </c>
      <c r="K207" s="18">
        <f>SUM(G207+I207)</f>
        <v>0</v>
      </c>
      <c r="L207" s="32">
        <f>SUM(F207*K207)</f>
        <v>0</v>
      </c>
      <c r="M207" s="18">
        <f t="shared" si="43"/>
        <v>1</v>
      </c>
      <c r="N207" s="32">
        <f>SUM(F207-L207)</f>
        <v>0</v>
      </c>
    </row>
    <row r="208" spans="1:14" s="19" customFormat="1" x14ac:dyDescent="0.2">
      <c r="A208" s="72"/>
      <c r="B208" s="240" t="str">
        <f t="shared" si="37"/>
        <v/>
      </c>
      <c r="C208" s="83"/>
      <c r="D208" s="428"/>
      <c r="E208" s="429"/>
      <c r="F208" s="151">
        <v>0</v>
      </c>
      <c r="G208" s="153">
        <v>0</v>
      </c>
      <c r="H208" s="32">
        <f t="shared" si="38"/>
        <v>0</v>
      </c>
      <c r="I208" s="152">
        <v>0</v>
      </c>
      <c r="J208" s="32">
        <f>SUM(F208*I208)</f>
        <v>0</v>
      </c>
      <c r="K208" s="18">
        <f>SUM(G208+I208)</f>
        <v>0</v>
      </c>
      <c r="L208" s="32">
        <f>SUM(F208*K208)</f>
        <v>0</v>
      </c>
      <c r="M208" s="18">
        <f t="shared" si="43"/>
        <v>1</v>
      </c>
      <c r="N208" s="32">
        <f>SUM(F208-L208)</f>
        <v>0</v>
      </c>
    </row>
    <row r="209" spans="1:14" s="19" customFormat="1" x14ac:dyDescent="0.2">
      <c r="A209" s="72"/>
      <c r="B209" s="240" t="str">
        <f t="shared" si="37"/>
        <v/>
      </c>
      <c r="C209" s="83"/>
      <c r="D209" s="428"/>
      <c r="E209" s="429"/>
      <c r="F209" s="151">
        <v>0</v>
      </c>
      <c r="G209" s="152">
        <v>0</v>
      </c>
      <c r="H209" s="32">
        <f t="shared" si="38"/>
        <v>0</v>
      </c>
      <c r="I209" s="152">
        <v>0</v>
      </c>
      <c r="J209" s="32">
        <f>SUM(F209*I209)</f>
        <v>0</v>
      </c>
      <c r="K209" s="18">
        <f>SUM(G209+I209)</f>
        <v>0</v>
      </c>
      <c r="L209" s="32">
        <f>SUM(F209*K209)</f>
        <v>0</v>
      </c>
      <c r="M209" s="18">
        <f t="shared" si="43"/>
        <v>1</v>
      </c>
      <c r="N209" s="32">
        <f>SUM(F209-L209)</f>
        <v>0</v>
      </c>
    </row>
    <row r="210" spans="1:14" s="19" customFormat="1" x14ac:dyDescent="0.2">
      <c r="A210" s="22"/>
      <c r="B210" s="477" t="s">
        <v>184</v>
      </c>
      <c r="C210" s="477"/>
      <c r="D210" s="477"/>
      <c r="E210" s="478"/>
      <c r="F210" s="32">
        <f>SUMIF(F120:F159,"&gt;0")+SUMIF(F175:F209,"&gt;0")</f>
        <v>0</v>
      </c>
      <c r="G210" s="74"/>
      <c r="H210" s="75">
        <f>SUMIF(H120:H159,"&gt;0")+SUMIF(H175:H209,"&gt;0")</f>
        <v>0</v>
      </c>
      <c r="I210" s="49"/>
      <c r="J210" s="32">
        <f>SUMIF(J120:J159,"&gt;0")+SUMIF(J175:J209,"&gt;0")</f>
        <v>0</v>
      </c>
      <c r="K210" s="49"/>
      <c r="L210" s="32">
        <f>SUMIF(L120:L159,"&gt;0")+SUMIF(L175:L209,"&gt;0")</f>
        <v>0</v>
      </c>
      <c r="M210" s="63"/>
      <c r="N210" s="32">
        <f>SUMIF(N120:N159,"&gt;0")+SUMIF(N175:N209,"&gt;0")</f>
        <v>0</v>
      </c>
    </row>
    <row r="211" spans="1:14" s="19" customFormat="1" x14ac:dyDescent="0.2">
      <c r="A211" s="23"/>
      <c r="B211" s="479" t="s">
        <v>185</v>
      </c>
      <c r="C211" s="479"/>
      <c r="D211" s="479"/>
      <c r="E211" s="480"/>
      <c r="F211" s="75">
        <f>SUMIF(F120:F159,"&lt;0")+SUMIF(F175:F209,"&lt;0")</f>
        <v>0</v>
      </c>
      <c r="G211" s="73"/>
      <c r="H211" s="75">
        <f>SUMIF(H120:H159,"&lt;0")+SUMIF(H175:H209,"&lt;0")</f>
        <v>0</v>
      </c>
      <c r="I211" s="49"/>
      <c r="J211" s="32">
        <f>SUMIF(J120:J159,"&lt;0")+SUMIF(J175:J209,"&lt;0")</f>
        <v>0</v>
      </c>
      <c r="K211" s="49"/>
      <c r="L211" s="32">
        <f>SUMIF(L120:L159,"&lt;0")+SUMIF(L175:L209,"&lt;0")</f>
        <v>0</v>
      </c>
      <c r="M211" s="63"/>
      <c r="N211" s="32">
        <f>SUMIF(N120:N159,"&lt;0")+SUMIF(N175:N209,"&lt;0")</f>
        <v>0</v>
      </c>
    </row>
    <row r="212" spans="1:14" s="19" customFormat="1" x14ac:dyDescent="0.2">
      <c r="A212" s="23"/>
      <c r="B212" s="479" t="s">
        <v>186</v>
      </c>
      <c r="C212" s="479"/>
      <c r="D212" s="479"/>
      <c r="E212" s="480"/>
      <c r="F212" s="32">
        <f>SUM(F210:F211)</f>
        <v>0</v>
      </c>
      <c r="G212" s="73"/>
      <c r="H212" s="75">
        <f>SUM(H210:H211)</f>
        <v>0</v>
      </c>
      <c r="I212" s="49"/>
      <c r="J212" s="32">
        <f>SUM(J210:J211)</f>
        <v>0</v>
      </c>
      <c r="K212" s="49"/>
      <c r="L212" s="32">
        <f>SUM(L210:L211)</f>
        <v>0</v>
      </c>
      <c r="M212" s="63"/>
      <c r="N212" s="32">
        <f>SUM(N210:N211)</f>
        <v>0</v>
      </c>
    </row>
    <row r="213" spans="1:14" x14ac:dyDescent="0.2">
      <c r="A213" s="24"/>
      <c r="B213" s="479" t="s">
        <v>187</v>
      </c>
      <c r="C213" s="479"/>
      <c r="D213" s="479"/>
      <c r="E213" s="480"/>
      <c r="F213" s="69">
        <f>IF($N$11="Design-Build",F104+F212,F212)</f>
        <v>0</v>
      </c>
      <c r="G213" s="73"/>
      <c r="H213" s="69">
        <f>IF($N$11="Design-Build",H104+H212,H212)</f>
        <v>0</v>
      </c>
      <c r="I213" s="49"/>
      <c r="J213" s="69">
        <f>IF($N$11="Design-Build",J104+J212,J212)</f>
        <v>0</v>
      </c>
      <c r="K213" s="49"/>
      <c r="L213" s="69">
        <f>IF($N$11="Design-Build",L104+L212,L212)</f>
        <v>0</v>
      </c>
      <c r="M213" s="63"/>
      <c r="N213" s="69">
        <f>IF($N$11="Design-Build",N104+N212,N212)</f>
        <v>0</v>
      </c>
    </row>
    <row r="214" spans="1:14" ht="30" customHeight="1" x14ac:dyDescent="0.2">
      <c r="A214" s="24"/>
      <c r="B214" s="263"/>
      <c r="C214" s="34"/>
      <c r="D214" s="21"/>
      <c r="E214" s="21"/>
      <c r="F214" s="21"/>
      <c r="G214" s="21"/>
      <c r="H214" s="21"/>
      <c r="I214" s="21"/>
      <c r="J214" s="50"/>
      <c r="K214" s="51"/>
    </row>
    <row r="215" spans="1:14" x14ac:dyDescent="0.2">
      <c r="A215" s="16" t="s">
        <v>7</v>
      </c>
      <c r="B215" s="263"/>
      <c r="C215" s="34"/>
      <c r="D215" s="21"/>
      <c r="E215" s="21"/>
      <c r="F215" s="21"/>
      <c r="G215" s="21"/>
      <c r="H215" s="59" t="s">
        <v>183</v>
      </c>
      <c r="I215" s="21"/>
      <c r="J215" s="50"/>
      <c r="K215" s="51"/>
      <c r="N215" s="46" t="str">
        <f>'Summary Payment Certification'!$H$58</f>
        <v>Revised 06/22/2022</v>
      </c>
    </row>
    <row r="216" spans="1:14" x14ac:dyDescent="0.2">
      <c r="A216" s="24"/>
      <c r="B216" s="263"/>
      <c r="C216" s="34"/>
      <c r="D216" s="21"/>
      <c r="E216" s="21"/>
      <c r="F216" s="21"/>
      <c r="G216" s="21"/>
      <c r="H216" s="21"/>
      <c r="I216" s="21"/>
      <c r="J216" s="50"/>
      <c r="K216" s="51"/>
    </row>
    <row r="217" spans="1:14" x14ac:dyDescent="0.2">
      <c r="B217" s="16"/>
      <c r="C217" s="16"/>
      <c r="D217" s="16"/>
      <c r="E217" s="16"/>
      <c r="F217" s="16"/>
      <c r="G217" s="251"/>
      <c r="I217" s="251"/>
      <c r="J217" s="251"/>
      <c r="K217" s="251"/>
      <c r="L217" s="251"/>
      <c r="M217" s="31"/>
    </row>
    <row r="218" spans="1:14" x14ac:dyDescent="0.2">
      <c r="A218" s="16"/>
      <c r="B218" s="16"/>
      <c r="C218" s="16"/>
      <c r="K218" s="46"/>
    </row>
  </sheetData>
  <sheetProtection algorithmName="SHA-512" hashValue="yHZcz8xIjI2lWFgIF+Ycowlp9B9K0dOT+dLEbZemPGzwTc2x+YeXgOGVi/+3V+pEJsVtgIvATDSDGVNN3Lii+A==" saltValue="9q3XdvdkAdOu/59UEHO2Dw==" spinCount="100000" sheet="1" formatRows="0" selectLockedCells="1"/>
  <mergeCells count="245">
    <mergeCell ref="B212:E212"/>
    <mergeCell ref="B213:E213"/>
    <mergeCell ref="D206:E206"/>
    <mergeCell ref="D207:E207"/>
    <mergeCell ref="D208:E208"/>
    <mergeCell ref="D209:E209"/>
    <mergeCell ref="B210:E210"/>
    <mergeCell ref="B211:E211"/>
    <mergeCell ref="D200:E200"/>
    <mergeCell ref="D201:E201"/>
    <mergeCell ref="D202:E202"/>
    <mergeCell ref="D203:E203"/>
    <mergeCell ref="D204:E204"/>
    <mergeCell ref="D205:E205"/>
    <mergeCell ref="D194:E194"/>
    <mergeCell ref="D195:E195"/>
    <mergeCell ref="D196:E196"/>
    <mergeCell ref="D197:E197"/>
    <mergeCell ref="D198:E198"/>
    <mergeCell ref="D199:E199"/>
    <mergeCell ref="D188:E188"/>
    <mergeCell ref="D189:E189"/>
    <mergeCell ref="D190:E190"/>
    <mergeCell ref="D191:E191"/>
    <mergeCell ref="D192:E192"/>
    <mergeCell ref="D193:E193"/>
    <mergeCell ref="D182:E182"/>
    <mergeCell ref="D183:E183"/>
    <mergeCell ref="D184:E184"/>
    <mergeCell ref="D185:E185"/>
    <mergeCell ref="D186:E186"/>
    <mergeCell ref="D187:E187"/>
    <mergeCell ref="D176:E176"/>
    <mergeCell ref="D177:E177"/>
    <mergeCell ref="D178:E178"/>
    <mergeCell ref="D179:E179"/>
    <mergeCell ref="D180:E180"/>
    <mergeCell ref="D181:E181"/>
    <mergeCell ref="G172:L172"/>
    <mergeCell ref="M172:N173"/>
    <mergeCell ref="G173:H173"/>
    <mergeCell ref="I173:J173"/>
    <mergeCell ref="K173:L173"/>
    <mergeCell ref="D175:E175"/>
    <mergeCell ref="B169:E169"/>
    <mergeCell ref="G169:I169"/>
    <mergeCell ref="J169:K169"/>
    <mergeCell ref="A170:N170"/>
    <mergeCell ref="A171:N171"/>
    <mergeCell ref="A172:A174"/>
    <mergeCell ref="B172:B174"/>
    <mergeCell ref="C172:C174"/>
    <mergeCell ref="D172:E174"/>
    <mergeCell ref="F172:F173"/>
    <mergeCell ref="A165:N165"/>
    <mergeCell ref="B166:I166"/>
    <mergeCell ref="J166:K166"/>
    <mergeCell ref="B167:I167"/>
    <mergeCell ref="J167:K167"/>
    <mergeCell ref="B168:E168"/>
    <mergeCell ref="G168:I168"/>
    <mergeCell ref="J168:K168"/>
    <mergeCell ref="D157:E157"/>
    <mergeCell ref="D158:E158"/>
    <mergeCell ref="D159:E159"/>
    <mergeCell ref="A162:N162"/>
    <mergeCell ref="A163:N163"/>
    <mergeCell ref="A164:N164"/>
    <mergeCell ref="D151:E151"/>
    <mergeCell ref="D152:E152"/>
    <mergeCell ref="D153:E153"/>
    <mergeCell ref="D154:E154"/>
    <mergeCell ref="D155:E155"/>
    <mergeCell ref="D156:E156"/>
    <mergeCell ref="D145:E145"/>
    <mergeCell ref="D146:E146"/>
    <mergeCell ref="D147:E147"/>
    <mergeCell ref="D148:E148"/>
    <mergeCell ref="D149:E149"/>
    <mergeCell ref="D150:E150"/>
    <mergeCell ref="D139:E139"/>
    <mergeCell ref="D140:E140"/>
    <mergeCell ref="D141:E141"/>
    <mergeCell ref="D142:E142"/>
    <mergeCell ref="D143:E143"/>
    <mergeCell ref="D144:E144"/>
    <mergeCell ref="D133:E133"/>
    <mergeCell ref="D134:E134"/>
    <mergeCell ref="D135:E135"/>
    <mergeCell ref="D136:E136"/>
    <mergeCell ref="D137:E137"/>
    <mergeCell ref="D138:E138"/>
    <mergeCell ref="D127:E127"/>
    <mergeCell ref="D128:E128"/>
    <mergeCell ref="D129:E129"/>
    <mergeCell ref="D130:E130"/>
    <mergeCell ref="D131:E131"/>
    <mergeCell ref="D132:E132"/>
    <mergeCell ref="D121:E121"/>
    <mergeCell ref="D122:E122"/>
    <mergeCell ref="D123:E123"/>
    <mergeCell ref="D124:E124"/>
    <mergeCell ref="D125:E125"/>
    <mergeCell ref="D126:E126"/>
    <mergeCell ref="G117:L117"/>
    <mergeCell ref="M117:N118"/>
    <mergeCell ref="G118:H118"/>
    <mergeCell ref="I118:J118"/>
    <mergeCell ref="K118:L118"/>
    <mergeCell ref="D120:E120"/>
    <mergeCell ref="B114:E114"/>
    <mergeCell ref="G114:I114"/>
    <mergeCell ref="J114:K114"/>
    <mergeCell ref="A115:N115"/>
    <mergeCell ref="A116:N116"/>
    <mergeCell ref="A117:A119"/>
    <mergeCell ref="B117:B119"/>
    <mergeCell ref="C117:C119"/>
    <mergeCell ref="D117:E119"/>
    <mergeCell ref="F117:F118"/>
    <mergeCell ref="A110:N110"/>
    <mergeCell ref="B111:I111"/>
    <mergeCell ref="J111:K111"/>
    <mergeCell ref="B112:I112"/>
    <mergeCell ref="J112:K112"/>
    <mergeCell ref="B113:E113"/>
    <mergeCell ref="G113:I113"/>
    <mergeCell ref="J113:K113"/>
    <mergeCell ref="B102:E102"/>
    <mergeCell ref="B103:E103"/>
    <mergeCell ref="B104:E104"/>
    <mergeCell ref="A107:N107"/>
    <mergeCell ref="A108:N108"/>
    <mergeCell ref="A109:N109"/>
    <mergeCell ref="D96:E96"/>
    <mergeCell ref="D97:E97"/>
    <mergeCell ref="D98:E98"/>
    <mergeCell ref="D99:E99"/>
    <mergeCell ref="D100:E100"/>
    <mergeCell ref="D101:E101"/>
    <mergeCell ref="D90:E90"/>
    <mergeCell ref="D91:E91"/>
    <mergeCell ref="D92:E92"/>
    <mergeCell ref="D93:E93"/>
    <mergeCell ref="D94:E94"/>
    <mergeCell ref="D95:E95"/>
    <mergeCell ref="D84:E84"/>
    <mergeCell ref="D85:E85"/>
    <mergeCell ref="D86:E86"/>
    <mergeCell ref="D87:E87"/>
    <mergeCell ref="D88:E88"/>
    <mergeCell ref="D89:E89"/>
    <mergeCell ref="D78:E78"/>
    <mergeCell ref="D79:E79"/>
    <mergeCell ref="D80:E80"/>
    <mergeCell ref="D81:E81"/>
    <mergeCell ref="D82:E82"/>
    <mergeCell ref="D83:E83"/>
    <mergeCell ref="D72:E72"/>
    <mergeCell ref="D73:E73"/>
    <mergeCell ref="D74:E74"/>
    <mergeCell ref="D75:E75"/>
    <mergeCell ref="D76:E76"/>
    <mergeCell ref="D77:E77"/>
    <mergeCell ref="D66:E66"/>
    <mergeCell ref="D67:E67"/>
    <mergeCell ref="D68:E68"/>
    <mergeCell ref="D69:E69"/>
    <mergeCell ref="D70:E70"/>
    <mergeCell ref="D71:E71"/>
    <mergeCell ref="G62:L62"/>
    <mergeCell ref="M62:N63"/>
    <mergeCell ref="G63:H63"/>
    <mergeCell ref="I63:J63"/>
    <mergeCell ref="K63:L63"/>
    <mergeCell ref="D65:E65"/>
    <mergeCell ref="B59:E59"/>
    <mergeCell ref="G59:I59"/>
    <mergeCell ref="J59:K59"/>
    <mergeCell ref="A60:N60"/>
    <mergeCell ref="A61:N61"/>
    <mergeCell ref="A62:A64"/>
    <mergeCell ref="B62:B64"/>
    <mergeCell ref="C62:C64"/>
    <mergeCell ref="D62:E64"/>
    <mergeCell ref="F62:F63"/>
    <mergeCell ref="B56:I56"/>
    <mergeCell ref="J56:K56"/>
    <mergeCell ref="B57:I57"/>
    <mergeCell ref="J57:K57"/>
    <mergeCell ref="B58:E58"/>
    <mergeCell ref="G58:I58"/>
    <mergeCell ref="J58:K58"/>
    <mergeCell ref="B35:C35"/>
    <mergeCell ref="A36:C36"/>
    <mergeCell ref="A52:N52"/>
    <mergeCell ref="A53:N53"/>
    <mergeCell ref="A54:N54"/>
    <mergeCell ref="A55:N55"/>
    <mergeCell ref="M28:N28"/>
    <mergeCell ref="B30:C30"/>
    <mergeCell ref="B31:C31"/>
    <mergeCell ref="B32:C32"/>
    <mergeCell ref="B33:C33"/>
    <mergeCell ref="B34:C34"/>
    <mergeCell ref="B23:C23"/>
    <mergeCell ref="A24:C24"/>
    <mergeCell ref="A27:N27"/>
    <mergeCell ref="A28:A29"/>
    <mergeCell ref="B28:C29"/>
    <mergeCell ref="D28:D29"/>
    <mergeCell ref="E28:F28"/>
    <mergeCell ref="G28:H28"/>
    <mergeCell ref="I28:J28"/>
    <mergeCell ref="K28:L28"/>
    <mergeCell ref="M16:N16"/>
    <mergeCell ref="B18:C18"/>
    <mergeCell ref="B19:C19"/>
    <mergeCell ref="B20:C20"/>
    <mergeCell ref="B21:C21"/>
    <mergeCell ref="B22:C22"/>
    <mergeCell ref="A13:K13"/>
    <mergeCell ref="A14:N14"/>
    <mergeCell ref="A15:N15"/>
    <mergeCell ref="A16:A17"/>
    <mergeCell ref="B16:C17"/>
    <mergeCell ref="D16:D17"/>
    <mergeCell ref="E16:F16"/>
    <mergeCell ref="G16:H16"/>
    <mergeCell ref="I16:J16"/>
    <mergeCell ref="K16:L16"/>
    <mergeCell ref="B10:I10"/>
    <mergeCell ref="J10:K10"/>
    <mergeCell ref="B11:E11"/>
    <mergeCell ref="G11:I11"/>
    <mergeCell ref="J11:K11"/>
    <mergeCell ref="B12:E12"/>
    <mergeCell ref="G12:I12"/>
    <mergeCell ref="J12:K12"/>
    <mergeCell ref="A5:N5"/>
    <mergeCell ref="A6:N6"/>
    <mergeCell ref="A7:N7"/>
    <mergeCell ref="A8:N8"/>
    <mergeCell ref="B9:I9"/>
    <mergeCell ref="J9:K9"/>
  </mergeCells>
  <conditionalFormatting sqref="A16:N24 A65:N104">
    <cfRule type="expression" dxfId="10" priority="1">
      <formula>$N$11&lt;&gt;"Design-Build"</formula>
    </cfRule>
  </conditionalFormatting>
  <dataValidations count="3">
    <dataValidation type="list" showInputMessage="1" showErrorMessage="1" sqref="A65:A101">
      <formula1>$A$18:$A$23</formula1>
    </dataValidation>
    <dataValidation type="custom" allowBlank="1" showInputMessage="1" showErrorMessage="1" errorTitle="Restricted Cell" error="Cell is restricted and cannot be modified." sqref="B175:B209 B120:B159 B65:B101">
      <formula1>""</formula1>
    </dataValidation>
    <dataValidation type="list" showInputMessage="1" showErrorMessage="1" sqref="A175:A209 A120:A159">
      <formula1>$A$30:$A$35</formula1>
    </dataValidation>
  </dataValidations>
  <printOptions horizontalCentered="1"/>
  <pageMargins left="0.25" right="0.25" top="0.25" bottom="0.25" header="0.3" footer="0.3"/>
  <pageSetup scale="75" fitToHeight="0" orientation="landscape" r:id="rId1"/>
  <headerFooter alignWithMargins="0"/>
  <rowBreaks count="3" manualBreakCount="3">
    <brk id="51" max="13" man="1"/>
    <brk id="106" max="13" man="1"/>
    <brk id="161" max="1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tabColor theme="9" tint="0.59999389629810485"/>
    <pageSetUpPr fitToPage="1"/>
  </sheetPr>
  <dimension ref="A1:Q58"/>
  <sheetViews>
    <sheetView view="pageBreakPreview" zoomScale="70" zoomScaleNormal="70" zoomScaleSheetLayoutView="70" workbookViewId="0">
      <selection activeCell="E29" sqref="E29"/>
    </sheetView>
  </sheetViews>
  <sheetFormatPr defaultColWidth="7.625" defaultRowHeight="12.75" x14ac:dyDescent="0.2"/>
  <cols>
    <col min="1" max="1" width="13.25" customWidth="1"/>
    <col min="2" max="2" width="11.125" customWidth="1"/>
    <col min="3" max="3" width="14.375" customWidth="1"/>
    <col min="4" max="4" width="11.75" customWidth="1"/>
    <col min="5" max="5" width="23" customWidth="1"/>
    <col min="6" max="8" width="16.625" customWidth="1"/>
  </cols>
  <sheetData>
    <row r="1" spans="1:8" ht="26.45" customHeight="1" x14ac:dyDescent="0.2">
      <c r="A1" s="282" t="s">
        <v>6</v>
      </c>
      <c r="B1" s="282"/>
      <c r="C1" s="282"/>
      <c r="D1" s="282"/>
      <c r="E1" s="282"/>
      <c r="F1" s="282"/>
      <c r="G1" s="282"/>
      <c r="H1" s="282"/>
    </row>
    <row r="2" spans="1:8" ht="24" customHeight="1" x14ac:dyDescent="0.2">
      <c r="A2" s="282"/>
      <c r="B2" s="282"/>
      <c r="C2" s="282"/>
      <c r="D2" s="282"/>
      <c r="E2" s="282"/>
      <c r="F2" s="282"/>
      <c r="G2" s="282"/>
      <c r="H2" s="282"/>
    </row>
    <row r="3" spans="1:8" ht="18" customHeight="1" x14ac:dyDescent="0.2">
      <c r="A3" s="282"/>
      <c r="B3" s="282"/>
      <c r="C3" s="282"/>
      <c r="D3" s="282"/>
      <c r="E3" s="282"/>
      <c r="F3" s="282"/>
      <c r="G3" s="282"/>
      <c r="H3" s="282"/>
    </row>
    <row r="4" spans="1:8" ht="18" customHeight="1" x14ac:dyDescent="0.2">
      <c r="A4" s="282"/>
      <c r="B4" s="282"/>
      <c r="C4" s="282"/>
      <c r="D4" s="282"/>
      <c r="E4" s="282"/>
      <c r="F4" s="282"/>
      <c r="G4" s="282"/>
      <c r="H4" s="282"/>
    </row>
    <row r="5" spans="1:8" ht="18" customHeight="1" x14ac:dyDescent="0.2">
      <c r="A5" s="282"/>
      <c r="B5" s="282"/>
      <c r="C5" s="282"/>
      <c r="D5" s="282"/>
      <c r="E5" s="282"/>
      <c r="F5" s="282"/>
      <c r="G5" s="282"/>
      <c r="H5" s="282"/>
    </row>
    <row r="6" spans="1:8" ht="13.5" customHeight="1" x14ac:dyDescent="0.2">
      <c r="A6" s="283" t="s">
        <v>0</v>
      </c>
      <c r="B6" s="283"/>
      <c r="C6" s="283"/>
      <c r="D6" s="283"/>
      <c r="E6" s="283"/>
      <c r="F6" s="283"/>
      <c r="G6" s="283"/>
      <c r="H6" s="284"/>
    </row>
    <row r="7" spans="1:8" s="1" customFormat="1" ht="12.75" customHeight="1" x14ac:dyDescent="0.2">
      <c r="A7" s="285" t="s">
        <v>1</v>
      </c>
      <c r="B7" s="285"/>
      <c r="C7" s="285"/>
      <c r="D7" s="285"/>
      <c r="E7" s="285"/>
      <c r="F7" s="285"/>
      <c r="G7" s="285"/>
      <c r="H7" s="284"/>
    </row>
    <row r="8" spans="1:8" s="1" customFormat="1" ht="12.75" customHeight="1" x14ac:dyDescent="0.2">
      <c r="A8" s="286" t="s">
        <v>123</v>
      </c>
      <c r="B8" s="286"/>
      <c r="C8" s="286"/>
      <c r="D8" s="286"/>
      <c r="E8" s="286"/>
      <c r="F8" s="286"/>
      <c r="G8" s="286"/>
      <c r="H8" s="286"/>
    </row>
    <row r="9" spans="1:8" s="2" customFormat="1" ht="19.899999999999999" customHeight="1" x14ac:dyDescent="0.2">
      <c r="A9" s="287" t="s">
        <v>5</v>
      </c>
      <c r="B9" s="288"/>
      <c r="C9" s="288"/>
      <c r="D9" s="288"/>
      <c r="E9" s="288"/>
      <c r="F9" s="288"/>
      <c r="G9" s="288"/>
      <c r="H9" s="289"/>
    </row>
    <row r="10" spans="1:8" s="2" customFormat="1" ht="19.899999999999999" customHeight="1" x14ac:dyDescent="0.2">
      <c r="A10" s="290"/>
      <c r="B10" s="291"/>
      <c r="C10" s="291"/>
      <c r="D10" s="291"/>
      <c r="E10" s="291"/>
      <c r="F10" s="291"/>
      <c r="G10" s="291"/>
      <c r="H10" s="292"/>
    </row>
    <row r="11" spans="1:8" s="2" customFormat="1" ht="19.899999999999999" customHeight="1" x14ac:dyDescent="0.2">
      <c r="A11" s="293"/>
      <c r="B11" s="294"/>
      <c r="C11" s="294"/>
      <c r="D11" s="294"/>
      <c r="E11" s="294"/>
      <c r="F11" s="294"/>
      <c r="G11" s="294"/>
      <c r="H11" s="295"/>
    </row>
    <row r="12" spans="1:8" s="42" customFormat="1" ht="18.600000000000001" customHeight="1" x14ac:dyDescent="0.2">
      <c r="A12" s="137" t="s">
        <v>8</v>
      </c>
      <c r="B12" s="331">
        <f>'Project 5 - Items of Work'!B11</f>
        <v>0</v>
      </c>
      <c r="C12" s="331"/>
      <c r="D12" s="331"/>
      <c r="E12" s="331"/>
      <c r="F12" s="7" t="s">
        <v>10</v>
      </c>
      <c r="G12" s="331">
        <f>'Project 5 - Items of Work'!E12</f>
        <v>0</v>
      </c>
      <c r="H12" s="331"/>
    </row>
    <row r="13" spans="1:8" s="42" customFormat="1" ht="24" customHeight="1" x14ac:dyDescent="0.25">
      <c r="A13" s="138" t="s">
        <v>9</v>
      </c>
      <c r="B13" s="139">
        <f>'Project 5 - Items of Work'!J12</f>
        <v>0</v>
      </c>
      <c r="D13" s="158" t="s">
        <v>217</v>
      </c>
      <c r="E13" s="140">
        <f>'Project 5 - Items of Work'!J11</f>
        <v>0</v>
      </c>
      <c r="F13" s="43" t="s">
        <v>202</v>
      </c>
      <c r="G13" s="44" t="s">
        <v>2</v>
      </c>
      <c r="H13" s="44" t="s">
        <v>3</v>
      </c>
    </row>
    <row r="14" spans="1:8" s="3" customFormat="1" ht="19.149999999999999" customHeight="1" x14ac:dyDescent="0.2">
      <c r="A14" s="24" t="s">
        <v>190</v>
      </c>
      <c r="B14" s="24"/>
      <c r="C14" s="24"/>
      <c r="D14" s="24"/>
      <c r="E14" s="39"/>
      <c r="F14" s="267" t="str">
        <f>IF('Project 5 - Items of Work'!$L$12&lt;&gt;"Design-Build","N/A",'Project 5 - Items of Work'!D139)</f>
        <v>N/A</v>
      </c>
      <c r="G14" s="267">
        <f>'Project 5 - Items of Work'!D142</f>
        <v>0</v>
      </c>
      <c r="H14" s="267">
        <f t="shared" ref="H14:H27" si="0">SUM(F14:G14)</f>
        <v>0</v>
      </c>
    </row>
    <row r="15" spans="1:8" s="3" customFormat="1" ht="19.149999999999999" customHeight="1" x14ac:dyDescent="0.2">
      <c r="A15" s="264" t="s">
        <v>167</v>
      </c>
      <c r="B15" s="264"/>
      <c r="C15" s="264"/>
      <c r="D15" s="264"/>
      <c r="E15" s="266" t="s">
        <v>100</v>
      </c>
      <c r="F15" s="267" t="str">
        <f>IF('Project 5 - Items of Work'!$L$12&lt;&gt;"Design-Build","N/A",'Project 5 - Changes'!$D$24)</f>
        <v>N/A</v>
      </c>
      <c r="G15" s="267">
        <f>'Project 5 - Changes'!$D$36</f>
        <v>0</v>
      </c>
      <c r="H15" s="267">
        <f t="shared" si="0"/>
        <v>0</v>
      </c>
    </row>
    <row r="16" spans="1:8" s="3" customFormat="1" ht="19.149999999999999" customHeight="1" x14ac:dyDescent="0.2">
      <c r="A16" s="264"/>
      <c r="B16" s="264"/>
      <c r="C16" s="264"/>
      <c r="D16" s="264"/>
      <c r="E16" s="39" t="s">
        <v>101</v>
      </c>
      <c r="F16" s="84" t="str">
        <f>IF('Project 5 - Items of Work'!$L$12&lt;&gt;"Design-Build","N/A",'Project 5 - Changes'!$F$24)</f>
        <v>N/A</v>
      </c>
      <c r="G16" s="84">
        <f>'Project 5 - Changes'!$F$36</f>
        <v>0</v>
      </c>
      <c r="H16" s="267">
        <f t="shared" si="0"/>
        <v>0</v>
      </c>
    </row>
    <row r="17" spans="1:17" s="3" customFormat="1" ht="19.149999999999999" customHeight="1" x14ac:dyDescent="0.2">
      <c r="A17" s="264"/>
      <c r="B17" s="264"/>
      <c r="C17" s="264"/>
      <c r="D17" s="264"/>
      <c r="E17" s="266" t="s">
        <v>159</v>
      </c>
      <c r="F17" s="267" t="str">
        <f>IF('Project 5 - Items of Work'!$L$12&lt;&gt;"Design-Build","N/A",SUM(F15:F16))</f>
        <v>N/A</v>
      </c>
      <c r="G17" s="267">
        <f>SUM(G15:G16)</f>
        <v>0</v>
      </c>
      <c r="H17" s="267">
        <f t="shared" si="0"/>
        <v>0</v>
      </c>
    </row>
    <row r="18" spans="1:17" s="3" customFormat="1" ht="19.149999999999999" customHeight="1" x14ac:dyDescent="0.2">
      <c r="A18" s="264" t="s">
        <v>188</v>
      </c>
      <c r="B18" s="264"/>
      <c r="C18" s="264"/>
      <c r="D18" s="264"/>
      <c r="E18" s="266"/>
      <c r="F18" s="267" t="str">
        <f>IF('Project 5 - Items of Work'!$L$12&lt;&gt;"Design-Build","N/A",SUM(F14+F17))</f>
        <v>N/A</v>
      </c>
      <c r="G18" s="267">
        <f>SUM(G14+G17)</f>
        <v>0</v>
      </c>
      <c r="H18" s="267">
        <f t="shared" si="0"/>
        <v>0</v>
      </c>
    </row>
    <row r="19" spans="1:17" s="3" customFormat="1" ht="19.149999999999999" customHeight="1" x14ac:dyDescent="0.2">
      <c r="A19" s="264" t="s">
        <v>189</v>
      </c>
      <c r="B19" s="264"/>
      <c r="C19" s="264"/>
      <c r="D19" s="264"/>
      <c r="E19" s="39"/>
      <c r="F19" s="267" t="str">
        <f>IF('Project 5 - Items of Work'!$L$12&lt;&gt;"Design-Build","N/A",SUM('Project 5 - Changes'!$J$19:$J$23))</f>
        <v>N/A</v>
      </c>
      <c r="G19" s="267">
        <f>SUM('Project 5 - Changes'!$J$31:$J$35)</f>
        <v>0</v>
      </c>
      <c r="H19" s="267">
        <f t="shared" si="0"/>
        <v>0</v>
      </c>
    </row>
    <row r="20" spans="1:17" s="3" customFormat="1" ht="19.149999999999999" customHeight="1" x14ac:dyDescent="0.2">
      <c r="A20" s="281" t="s">
        <v>166</v>
      </c>
      <c r="B20" s="281"/>
      <c r="C20" s="281"/>
      <c r="D20" s="281"/>
      <c r="E20" s="39" t="s">
        <v>100</v>
      </c>
      <c r="F20" s="267" t="str">
        <f>IF('Project 5 - Items of Work'!$L$12&lt;&gt;"Design-Build","N/A",SUM(SUMIFS('Project 5 - Changes'!$F$65:$F$101,'Project 5 - Changes'!$A$65:$A$101,'Project 5 - Changes'!$A$18,'Project 5 - Changes'!$F$65:$F$101,{"&gt;0"})))</f>
        <v>N/A</v>
      </c>
      <c r="G20" s="267">
        <f>SUM(SUMIFS('Project 5 - Changes'!$F$120:$F$209,'Project 5 - Changes'!$A$120:$A$209,'Project 5 - Changes'!$A$30,'Project 5 - Changes'!$F$120:$F$209,{"&gt;0"}))</f>
        <v>0</v>
      </c>
      <c r="H20" s="267">
        <f t="shared" si="0"/>
        <v>0</v>
      </c>
    </row>
    <row r="21" spans="1:17" s="3" customFormat="1" ht="17.45" customHeight="1" x14ac:dyDescent="0.2">
      <c r="A21" s="281"/>
      <c r="B21" s="281"/>
      <c r="C21" s="281"/>
      <c r="D21" s="281"/>
      <c r="E21" s="39" t="s">
        <v>101</v>
      </c>
      <c r="F21" s="84" t="str">
        <f>IF('Project 5 - Items of Work'!$L$12&lt;&gt;"Design-Build","N/A",SUM(SUMIFS('Project 5 - Changes'!$F$65:$F$101,'Project 5 - Changes'!$A$65:$A$101,'Project 5 - Changes'!$A$18,'Project 5 - Changes'!$F$65:$F$101,{"&lt;0"})))</f>
        <v>N/A</v>
      </c>
      <c r="G21" s="88">
        <f>SUM(SUMIFS('Project 5 - Changes'!$F$120:$F$209,'Project 5 - Changes'!$A$120:$A$209,'Project 5 - Changes'!$A$30,'Project 5 - Changes'!$F$120:$F$209,{"&lt;0"}))</f>
        <v>0</v>
      </c>
      <c r="H21" s="267">
        <f t="shared" si="0"/>
        <v>0</v>
      </c>
    </row>
    <row r="22" spans="1:17" s="3" customFormat="1" ht="17.45" customHeight="1" x14ac:dyDescent="0.2">
      <c r="A22" s="296"/>
      <c r="B22" s="296"/>
      <c r="C22" s="296"/>
      <c r="D22" s="296"/>
      <c r="E22" s="39" t="s">
        <v>159</v>
      </c>
      <c r="F22" s="267" t="str">
        <f>IF('Project 5 - Items of Work'!$L$12&lt;&gt;"Design-Build","N/A",SUM(F20:F21))</f>
        <v>N/A</v>
      </c>
      <c r="G22" s="267">
        <f>SUM(G20:G21)</f>
        <v>0</v>
      </c>
      <c r="H22" s="267">
        <f t="shared" si="0"/>
        <v>0</v>
      </c>
    </row>
    <row r="23" spans="1:17" s="3" customFormat="1" ht="18" customHeight="1" x14ac:dyDescent="0.2">
      <c r="A23" s="281" t="s">
        <v>195</v>
      </c>
      <c r="B23" s="281"/>
      <c r="C23" s="281"/>
      <c r="D23" s="281"/>
      <c r="E23" s="297"/>
      <c r="F23" s="267" t="str">
        <f>IF('Project 5 - Items of Work'!$L$12&lt;&gt;"Design-Build","N/A",SUM(F14+F19+F22))</f>
        <v>N/A</v>
      </c>
      <c r="G23" s="267">
        <f>SUM(G14+G19+G22)</f>
        <v>0</v>
      </c>
      <c r="H23" s="267">
        <f t="shared" si="0"/>
        <v>0</v>
      </c>
    </row>
    <row r="24" spans="1:17" s="4" customFormat="1" ht="19.149999999999999" customHeight="1" x14ac:dyDescent="0.2">
      <c r="A24" s="280" t="s">
        <v>87</v>
      </c>
      <c r="B24" s="280"/>
      <c r="C24" s="280"/>
      <c r="D24" s="280"/>
      <c r="E24" s="281"/>
      <c r="F24" s="165" t="str">
        <f>IF('Project 5 - Items of Work'!$L$12&lt;&gt;"Design-Build","N/A",'Project 5 - Items of Work'!J139)</f>
        <v>N/A</v>
      </c>
      <c r="G24" s="62">
        <f>'Project 5 - Items of Work'!J142</f>
        <v>0</v>
      </c>
      <c r="H24" s="267">
        <f t="shared" si="0"/>
        <v>0</v>
      </c>
    </row>
    <row r="25" spans="1:17" s="4" customFormat="1" ht="19.149999999999999" customHeight="1" x14ac:dyDescent="0.2">
      <c r="A25" s="299" t="s">
        <v>191</v>
      </c>
      <c r="B25" s="299"/>
      <c r="C25" s="299"/>
      <c r="D25" s="299"/>
      <c r="E25" s="299"/>
      <c r="F25" s="60" t="str">
        <f>IF('Project 5 - Items of Work'!$L$12&lt;&gt;"Design-Build","N/A",'Project 5 - Changes'!$L$24)</f>
        <v>N/A</v>
      </c>
      <c r="G25" s="60">
        <f>'Project 5 - Changes'!$L$36</f>
        <v>0</v>
      </c>
      <c r="H25" s="267">
        <f t="shared" si="0"/>
        <v>0</v>
      </c>
    </row>
    <row r="26" spans="1:17" s="4" customFormat="1" ht="19.149999999999999" customHeight="1" x14ac:dyDescent="0.2">
      <c r="A26" s="299" t="s">
        <v>152</v>
      </c>
      <c r="B26" s="299"/>
      <c r="C26" s="299"/>
      <c r="D26" s="299"/>
      <c r="E26" s="299"/>
      <c r="F26" s="60" t="str">
        <f>IF('Project 5 - Items of Work'!$L$12&lt;&gt;"Design-Build","N/A",SUM(F24:F25))</f>
        <v>N/A</v>
      </c>
      <c r="G26" s="60">
        <f>SUM(G24:G25)</f>
        <v>0</v>
      </c>
      <c r="H26" s="267">
        <f t="shared" si="0"/>
        <v>0</v>
      </c>
    </row>
    <row r="27" spans="1:17" s="4" customFormat="1" ht="19.149999999999999" customHeight="1" x14ac:dyDescent="0.2">
      <c r="A27" s="299" t="s">
        <v>153</v>
      </c>
      <c r="B27" s="299"/>
      <c r="C27" s="299"/>
      <c r="D27" s="299"/>
      <c r="E27" s="300"/>
      <c r="F27" s="61" t="str">
        <f>IF('Project 5 - Items of Work'!$L$12&lt;&gt;"Design-Build","N/A",'Project 5 - Items of Work'!H139+'Project 5 - Changes'!J104)</f>
        <v>N/A</v>
      </c>
      <c r="G27" s="61">
        <f>'Project 5 - Items of Work'!H142+'Project 5 - Changes'!J212</f>
        <v>0</v>
      </c>
      <c r="H27" s="62">
        <f t="shared" si="0"/>
        <v>0</v>
      </c>
    </row>
    <row r="28" spans="1:17" s="4" customFormat="1" ht="18" customHeight="1" x14ac:dyDescent="0.2">
      <c r="A28" s="339" t="s">
        <v>161</v>
      </c>
      <c r="B28" s="339"/>
      <c r="C28" s="339"/>
      <c r="D28" s="339"/>
      <c r="E28" s="339"/>
      <c r="F28" s="302" t="s">
        <v>72</v>
      </c>
      <c r="G28" s="302">
        <f>G27*E29</f>
        <v>0</v>
      </c>
      <c r="H28" s="302">
        <f>G28</f>
        <v>0</v>
      </c>
    </row>
    <row r="29" spans="1:17" s="4" customFormat="1" ht="13.15" customHeight="1" x14ac:dyDescent="0.2">
      <c r="A29" s="334" t="s">
        <v>209</v>
      </c>
      <c r="B29" s="334"/>
      <c r="C29" s="334"/>
      <c r="D29" s="335"/>
      <c r="E29" s="52"/>
      <c r="F29" s="303"/>
      <c r="G29" s="303"/>
      <c r="H29" s="303"/>
    </row>
    <row r="30" spans="1:17" s="30" customFormat="1" ht="27" customHeight="1" x14ac:dyDescent="0.2">
      <c r="A30" s="342" t="s">
        <v>165</v>
      </c>
      <c r="B30" s="342"/>
      <c r="C30" s="342"/>
      <c r="D30" s="342"/>
      <c r="E30" s="343"/>
      <c r="F30" s="156" t="s">
        <v>72</v>
      </c>
      <c r="G30" s="37"/>
      <c r="H30" s="38">
        <f>G30</f>
        <v>0</v>
      </c>
    </row>
    <row r="31" spans="1:17" s="4" customFormat="1" ht="18.600000000000001" customHeight="1" x14ac:dyDescent="0.2">
      <c r="A31" s="280" t="s">
        <v>162</v>
      </c>
      <c r="B31" s="280"/>
      <c r="C31" s="280"/>
      <c r="D31" s="280"/>
      <c r="E31" s="297"/>
      <c r="F31" s="156" t="s">
        <v>72</v>
      </c>
      <c r="G31" s="60">
        <f>SUM(G28:G30)</f>
        <v>0</v>
      </c>
      <c r="H31" s="62">
        <f>G31</f>
        <v>0</v>
      </c>
      <c r="Q31" s="27"/>
    </row>
    <row r="32" spans="1:17" s="4" customFormat="1" ht="19.149999999999999" customHeight="1" x14ac:dyDescent="0.2">
      <c r="A32" s="280" t="s">
        <v>163</v>
      </c>
      <c r="B32" s="280"/>
      <c r="C32" s="280"/>
      <c r="D32" s="280"/>
      <c r="E32" s="281"/>
      <c r="F32" s="60" t="str">
        <f>F26</f>
        <v>N/A</v>
      </c>
      <c r="G32" s="60">
        <f>G26-G31</f>
        <v>0</v>
      </c>
      <c r="H32" s="267">
        <f>H26-H31</f>
        <v>0</v>
      </c>
    </row>
    <row r="33" spans="1:8" s="4" customFormat="1" ht="19.149999999999999" customHeight="1" thickBot="1" x14ac:dyDescent="0.25">
      <c r="A33" s="280" t="s">
        <v>164</v>
      </c>
      <c r="B33" s="280"/>
      <c r="C33" s="280"/>
      <c r="D33" s="280"/>
      <c r="E33" s="281"/>
      <c r="F33" s="155"/>
      <c r="G33" s="155"/>
      <c r="H33" s="166">
        <f>SUM(F33:G33)</f>
        <v>0</v>
      </c>
    </row>
    <row r="34" spans="1:8" s="4" customFormat="1" ht="19.149999999999999" customHeight="1" thickBot="1" x14ac:dyDescent="0.3">
      <c r="A34" s="332" t="s">
        <v>236</v>
      </c>
      <c r="B34" s="333"/>
      <c r="C34" s="333"/>
      <c r="D34" s="333"/>
      <c r="E34" s="333"/>
      <c r="F34" s="172" t="str">
        <f>IF('Project 5 - Items of Work'!$L$12&lt;&gt;"Design-Build","N/A",F32-F33)</f>
        <v>N/A</v>
      </c>
      <c r="G34" s="172">
        <f>G32-G33</f>
        <v>0</v>
      </c>
      <c r="H34" s="53">
        <f>SUM(F34:G34)</f>
        <v>0</v>
      </c>
    </row>
    <row r="35" spans="1:8" s="4" customFormat="1" ht="19.149999999999999" customHeight="1" x14ac:dyDescent="0.2">
      <c r="A35" s="280" t="s">
        <v>192</v>
      </c>
      <c r="B35" s="280"/>
      <c r="C35" s="280"/>
      <c r="D35" s="280"/>
      <c r="E35" s="280"/>
      <c r="F35" s="267" t="str">
        <f>IF('Project 5 - Items of Work'!$L$12&lt;&gt;"Design-Build","N/A",SUM(F23-F32))</f>
        <v>N/A</v>
      </c>
      <c r="G35" s="267">
        <f>SUM(G23-G32)</f>
        <v>0</v>
      </c>
      <c r="H35" s="267">
        <f>SUM(H23-H32)</f>
        <v>0</v>
      </c>
    </row>
    <row r="36" spans="1:8" s="5" customFormat="1" ht="19.149999999999999" customHeight="1" x14ac:dyDescent="0.2">
      <c r="A36" s="280" t="s">
        <v>193</v>
      </c>
      <c r="B36" s="280"/>
      <c r="C36" s="280"/>
      <c r="D36" s="280"/>
      <c r="E36" s="280"/>
      <c r="F36" s="62" t="str">
        <f>IF('Project 5 - Items of Work'!$L$12&lt;&gt;"Design-Build","N/A",SUM(F23-F26))</f>
        <v>N/A</v>
      </c>
      <c r="G36" s="62">
        <f>SUM(G23-G26)</f>
        <v>0</v>
      </c>
      <c r="H36" s="62">
        <f>SUM(H23-H26)</f>
        <v>0</v>
      </c>
    </row>
    <row r="37" spans="1:8" s="5" customFormat="1" ht="19.149999999999999" customHeight="1" x14ac:dyDescent="0.2">
      <c r="A37" s="280" t="s">
        <v>194</v>
      </c>
      <c r="B37" s="280"/>
      <c r="C37" s="280"/>
      <c r="D37" s="280"/>
      <c r="E37" s="280"/>
      <c r="F37" s="173" t="str">
        <f>IFERROR(IF('Project 5 - Items of Work'!$L$12&lt;&gt;"Design-Build","N/A",SUM(F26/F23)),"")</f>
        <v>N/A</v>
      </c>
      <c r="G37" s="171" t="str">
        <f>IFERROR(SUM(G26/G23),"")</f>
        <v/>
      </c>
      <c r="H37" s="171" t="str">
        <f>IFERROR(SUM(H26/H23),"")</f>
        <v/>
      </c>
    </row>
    <row r="38" spans="1:8" s="245" customFormat="1" ht="18" customHeight="1" x14ac:dyDescent="0.2">
      <c r="A38" s="246" t="s">
        <v>237</v>
      </c>
      <c r="B38" s="242"/>
      <c r="C38" s="242"/>
      <c r="D38" s="242"/>
      <c r="E38" s="242"/>
      <c r="F38" s="243"/>
      <c r="G38" s="244"/>
      <c r="H38" s="244"/>
    </row>
    <row r="39" spans="1:8" s="1" customFormat="1" ht="24.95" customHeight="1" x14ac:dyDescent="0.25">
      <c r="A39" s="341">
        <f>'Project 5 - Items of Work'!B12</f>
        <v>0</v>
      </c>
      <c r="B39" s="341"/>
      <c r="C39" s="341"/>
      <c r="D39" s="341"/>
      <c r="E39" s="341"/>
      <c r="F39" s="341"/>
      <c r="G39" s="341"/>
      <c r="H39" s="105" t="str">
        <f>IF('Project 5 - Items of Work'!L11="","",'Project 5 - Items of Work'!L11)</f>
        <v/>
      </c>
    </row>
    <row r="40" spans="1:8" s="1" customFormat="1" ht="11.25" customHeight="1" x14ac:dyDescent="0.2">
      <c r="A40" s="340" t="s">
        <v>124</v>
      </c>
      <c r="B40" s="340"/>
      <c r="C40" s="340"/>
      <c r="D40" s="340"/>
      <c r="E40" s="340"/>
      <c r="F40" s="340"/>
      <c r="G40" s="340"/>
      <c r="H40" s="269" t="s">
        <v>98</v>
      </c>
    </row>
    <row r="41" spans="1:8" s="1" customFormat="1" ht="24.95" customHeight="1" x14ac:dyDescent="0.25">
      <c r="A41" s="338"/>
      <c r="B41" s="338"/>
      <c r="C41" s="338"/>
      <c r="D41" s="338"/>
      <c r="E41" s="337"/>
      <c r="F41" s="337"/>
      <c r="G41" s="337"/>
      <c r="H41" s="104"/>
    </row>
    <row r="42" spans="1:8" s="6" customFormat="1" ht="12.6" customHeight="1" x14ac:dyDescent="0.15">
      <c r="A42" s="318" t="s">
        <v>207</v>
      </c>
      <c r="B42" s="319"/>
      <c r="C42" s="319"/>
      <c r="D42" s="319"/>
      <c r="E42" s="319" t="s">
        <v>94</v>
      </c>
      <c r="F42" s="319"/>
      <c r="G42" s="319"/>
      <c r="H42" s="268" t="s">
        <v>95</v>
      </c>
    </row>
    <row r="43" spans="1:8" s="1" customFormat="1" ht="16.149999999999999" customHeight="1" x14ac:dyDescent="0.2">
      <c r="A43" s="320" t="s">
        <v>0</v>
      </c>
      <c r="B43" s="320"/>
      <c r="C43" s="320"/>
      <c r="D43" s="320"/>
      <c r="E43" s="320"/>
      <c r="F43" s="320"/>
      <c r="G43" s="320"/>
      <c r="H43" s="321"/>
    </row>
    <row r="44" spans="1:8" s="1" customFormat="1" ht="17.45" customHeight="1" x14ac:dyDescent="0.2">
      <c r="A44" s="322" t="s">
        <v>4</v>
      </c>
      <c r="B44" s="323"/>
      <c r="C44" s="323"/>
      <c r="D44" s="323"/>
      <c r="E44" s="323"/>
      <c r="F44" s="323"/>
      <c r="G44" s="323"/>
      <c r="H44" s="324"/>
    </row>
    <row r="45" spans="1:8" s="2" customFormat="1" ht="16.149999999999999" customHeight="1" x14ac:dyDescent="0.2">
      <c r="A45" s="290" t="s">
        <v>107</v>
      </c>
      <c r="B45" s="325"/>
      <c r="C45" s="325"/>
      <c r="D45" s="325"/>
      <c r="E45" s="325"/>
      <c r="F45" s="325"/>
      <c r="G45" s="325"/>
      <c r="H45" s="326"/>
    </row>
    <row r="46" spans="1:8" s="2" customFormat="1" ht="16.149999999999999" customHeight="1" x14ac:dyDescent="0.2">
      <c r="A46" s="327"/>
      <c r="B46" s="325"/>
      <c r="C46" s="325"/>
      <c r="D46" s="325"/>
      <c r="E46" s="325"/>
      <c r="F46" s="325"/>
      <c r="G46" s="325"/>
      <c r="H46" s="326"/>
    </row>
    <row r="47" spans="1:8" s="2" customFormat="1" ht="16.149999999999999" customHeight="1" x14ac:dyDescent="0.2">
      <c r="A47" s="327"/>
      <c r="B47" s="325"/>
      <c r="C47" s="325"/>
      <c r="D47" s="325"/>
      <c r="E47" s="325"/>
      <c r="F47" s="325"/>
      <c r="G47" s="325"/>
      <c r="H47" s="326"/>
    </row>
    <row r="48" spans="1:8" s="2" customFormat="1" ht="16.149999999999999" customHeight="1" x14ac:dyDescent="0.2">
      <c r="A48" s="328"/>
      <c r="B48" s="329"/>
      <c r="C48" s="329"/>
      <c r="D48" s="329"/>
      <c r="E48" s="329"/>
      <c r="F48" s="329"/>
      <c r="G48" s="329"/>
      <c r="H48" s="330"/>
    </row>
    <row r="49" spans="1:8" s="2" customFormat="1" ht="30" customHeight="1" x14ac:dyDescent="0.25">
      <c r="A49" s="167"/>
      <c r="B49" s="167"/>
      <c r="C49" s="167"/>
      <c r="D49" s="336"/>
      <c r="E49" s="336"/>
      <c r="F49" s="336"/>
      <c r="G49" s="336"/>
      <c r="H49" s="169"/>
    </row>
    <row r="50" spans="1:8" x14ac:dyDescent="0.2">
      <c r="A50" s="35" t="s">
        <v>11</v>
      </c>
      <c r="B50" s="35"/>
      <c r="C50" s="35"/>
      <c r="D50" s="35"/>
      <c r="E50" s="29" t="s">
        <v>96</v>
      </c>
      <c r="F50" s="36"/>
      <c r="G50" s="36"/>
      <c r="H50" s="29" t="s">
        <v>95</v>
      </c>
    </row>
    <row r="51" spans="1:8" s="2" customFormat="1" ht="30" customHeight="1" x14ac:dyDescent="0.25">
      <c r="A51" s="168"/>
      <c r="B51" s="168"/>
      <c r="C51" s="168"/>
      <c r="D51" s="337"/>
      <c r="E51" s="337"/>
      <c r="F51" s="337"/>
      <c r="G51" s="337"/>
      <c r="H51" s="170"/>
    </row>
    <row r="52" spans="1:8" x14ac:dyDescent="0.2">
      <c r="A52" s="35" t="s">
        <v>12</v>
      </c>
      <c r="B52" s="35"/>
      <c r="C52" s="35"/>
      <c r="D52" s="35"/>
      <c r="E52" s="29" t="s">
        <v>97</v>
      </c>
      <c r="F52" s="36"/>
      <c r="G52" s="36"/>
      <c r="H52" s="29" t="s">
        <v>95</v>
      </c>
    </row>
    <row r="53" spans="1:8" ht="30" customHeight="1" x14ac:dyDescent="0.2">
      <c r="A53" s="316"/>
      <c r="B53" s="316"/>
      <c r="C53" s="316"/>
      <c r="D53" s="316"/>
      <c r="E53" s="316"/>
      <c r="F53" s="316"/>
      <c r="G53" s="316"/>
      <c r="H53" s="316"/>
    </row>
    <row r="54" spans="1:8" ht="12.6" customHeight="1" x14ac:dyDescent="0.2">
      <c r="A54" s="45"/>
      <c r="B54" s="35"/>
      <c r="C54" s="35"/>
      <c r="D54" s="35"/>
      <c r="E54" s="64"/>
      <c r="F54" s="65"/>
      <c r="G54" s="65"/>
      <c r="H54" s="64"/>
    </row>
    <row r="55" spans="1:8" ht="30" customHeight="1" x14ac:dyDescent="0.2">
      <c r="A55" s="316"/>
      <c r="B55" s="316"/>
      <c r="C55" s="316"/>
      <c r="D55" s="316"/>
      <c r="E55" s="316"/>
      <c r="F55" s="316"/>
      <c r="G55" s="316"/>
      <c r="H55" s="316"/>
    </row>
    <row r="56" spans="1:8" x14ac:dyDescent="0.2">
      <c r="A56" s="45"/>
      <c r="B56" s="35"/>
      <c r="C56" s="35"/>
      <c r="D56" s="35"/>
      <c r="E56" s="64"/>
      <c r="F56" s="65"/>
      <c r="G56" s="65"/>
      <c r="H56" s="64"/>
    </row>
    <row r="57" spans="1:8" ht="7.15" customHeight="1" x14ac:dyDescent="0.2"/>
    <row r="58" spans="1:8" x14ac:dyDescent="0.2">
      <c r="A58" s="15" t="s">
        <v>7</v>
      </c>
      <c r="B58" s="14"/>
      <c r="C58" s="14"/>
      <c r="D58" s="14"/>
      <c r="E58" s="25" t="s">
        <v>93</v>
      </c>
      <c r="F58" s="14"/>
      <c r="G58" s="14"/>
      <c r="H58" s="46" t="str">
        <f>'Summary Payment Certification'!$H$58</f>
        <v>Revised 06/22/2022</v>
      </c>
    </row>
  </sheetData>
  <sheetProtection algorithmName="SHA-512" hashValue="MNCiRTXJHE4rmHrGH/04Drzwew8UrGJWLi53bV8i/t8x5Vgm4hZRdeeitdjkJTSzmQkjDpgWSeE93OC2Et1hoA==" saltValue="yCc6omxHHZjryBuFfeHOgw==" spinCount="100000" sheet="1" selectLockedCells="1"/>
  <mergeCells count="41">
    <mergeCell ref="B12:E12"/>
    <mergeCell ref="G12:H12"/>
    <mergeCell ref="A1:H5"/>
    <mergeCell ref="A6:H6"/>
    <mergeCell ref="A7:H7"/>
    <mergeCell ref="A8:H8"/>
    <mergeCell ref="A9:H11"/>
    <mergeCell ref="G28:G29"/>
    <mergeCell ref="H28:H29"/>
    <mergeCell ref="A29:D29"/>
    <mergeCell ref="A20:D20"/>
    <mergeCell ref="A21:D21"/>
    <mergeCell ref="A22:D22"/>
    <mergeCell ref="A23:E23"/>
    <mergeCell ref="A24:E24"/>
    <mergeCell ref="A25:E25"/>
    <mergeCell ref="A35:E35"/>
    <mergeCell ref="A26:E26"/>
    <mergeCell ref="A27:E27"/>
    <mergeCell ref="A28:E28"/>
    <mergeCell ref="F28:F29"/>
    <mergeCell ref="A30:E30"/>
    <mergeCell ref="A31:E31"/>
    <mergeCell ref="A32:E32"/>
    <mergeCell ref="A33:E33"/>
    <mergeCell ref="A34:E34"/>
    <mergeCell ref="A36:E36"/>
    <mergeCell ref="A37:E37"/>
    <mergeCell ref="A39:G39"/>
    <mergeCell ref="A40:G40"/>
    <mergeCell ref="A41:D41"/>
    <mergeCell ref="E41:G41"/>
    <mergeCell ref="D51:G51"/>
    <mergeCell ref="A53:H53"/>
    <mergeCell ref="A55:H55"/>
    <mergeCell ref="A42:D42"/>
    <mergeCell ref="E42:G42"/>
    <mergeCell ref="A43:H43"/>
    <mergeCell ref="A44:H44"/>
    <mergeCell ref="A45:H48"/>
    <mergeCell ref="D49:G49"/>
  </mergeCells>
  <conditionalFormatting sqref="E29">
    <cfRule type="containsBlanks" dxfId="9" priority="2">
      <formula>LEN(TRIM(E29))=0</formula>
    </cfRule>
  </conditionalFormatting>
  <conditionalFormatting sqref="E29 G30 F33:G33">
    <cfRule type="containsBlanks" dxfId="8" priority="1">
      <formula>LEN(TRIM(E29))=0</formula>
    </cfRule>
  </conditionalFormatting>
  <printOptions horizontalCentered="1"/>
  <pageMargins left="0.375" right="0.375" top="0.5" bottom="0.5" header="0" footer="0"/>
  <pageSetup scale="65" orientation="portrait" horizontalDpi="4294967292" verticalDpi="4294967292"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6:R327"/>
  <sheetViews>
    <sheetView showGridLines="0" view="pageBreakPreview" zoomScale="70" zoomScaleNormal="100" zoomScaleSheetLayoutView="70" workbookViewId="0">
      <selection activeCell="E29" sqref="E29"/>
    </sheetView>
  </sheetViews>
  <sheetFormatPr defaultRowHeight="12.75" x14ac:dyDescent="0.2"/>
  <cols>
    <col min="1" max="1" width="12.125" customWidth="1"/>
    <col min="2" max="2" width="29.25" style="54" customWidth="1"/>
    <col min="3" max="3" width="8.75" style="54" customWidth="1"/>
    <col min="4" max="4" width="12.75" customWidth="1"/>
    <col min="5" max="5" width="7.5" customWidth="1"/>
    <col min="6" max="6" width="12.75" customWidth="1"/>
    <col min="7" max="7" width="7.125" customWidth="1"/>
    <col min="8" max="8" width="12.75" customWidth="1"/>
    <col min="9" max="9" width="7.875" customWidth="1"/>
    <col min="10" max="12" width="12.75" customWidth="1"/>
    <col min="13" max="13" width="5.5" customWidth="1"/>
    <col min="14" max="14" width="51.75" customWidth="1"/>
  </cols>
  <sheetData>
    <row r="6" spans="1:13" x14ac:dyDescent="0.2">
      <c r="A6" s="283" t="s">
        <v>0</v>
      </c>
      <c r="B6" s="283"/>
      <c r="C6" s="283"/>
      <c r="D6" s="283"/>
      <c r="E6" s="283"/>
      <c r="F6" s="283"/>
      <c r="G6" s="283"/>
      <c r="H6" s="283"/>
      <c r="I6" s="283"/>
      <c r="J6" s="283"/>
      <c r="K6" s="283"/>
      <c r="L6" s="283"/>
    </row>
    <row r="7" spans="1:13" x14ac:dyDescent="0.2">
      <c r="A7" s="285" t="s">
        <v>1</v>
      </c>
      <c r="B7" s="285"/>
      <c r="C7" s="285"/>
      <c r="D7" s="285"/>
      <c r="E7" s="285"/>
      <c r="F7" s="285"/>
      <c r="G7" s="285"/>
      <c r="H7" s="285"/>
      <c r="I7" s="285"/>
      <c r="J7" s="285"/>
      <c r="K7" s="285"/>
      <c r="L7" s="285"/>
      <c r="M7" s="1"/>
    </row>
    <row r="8" spans="1:13" x14ac:dyDescent="0.2">
      <c r="A8" s="372" t="s">
        <v>231</v>
      </c>
      <c r="B8" s="372"/>
      <c r="C8" s="372"/>
      <c r="D8" s="372"/>
      <c r="E8" s="372"/>
      <c r="F8" s="372"/>
      <c r="G8" s="372"/>
      <c r="H8" s="372"/>
      <c r="I8" s="372"/>
      <c r="J8" s="372"/>
      <c r="K8" s="372"/>
      <c r="L8" s="372"/>
      <c r="M8" s="1"/>
    </row>
    <row r="9" spans="1:13" ht="13.5" thickBot="1" x14ac:dyDescent="0.25">
      <c r="A9" s="286" t="s">
        <v>123</v>
      </c>
      <c r="B9" s="286"/>
      <c r="C9" s="286"/>
      <c r="D9" s="286"/>
      <c r="E9" s="286"/>
      <c r="F9" s="286"/>
      <c r="G9" s="286"/>
      <c r="H9" s="373"/>
      <c r="I9" s="373"/>
      <c r="J9" s="373"/>
      <c r="K9" s="373"/>
      <c r="L9" s="373"/>
      <c r="M9" s="2"/>
    </row>
    <row r="10" spans="1:13" s="19" customFormat="1" x14ac:dyDescent="0.2">
      <c r="A10" s="8" t="s">
        <v>13</v>
      </c>
      <c r="B10" s="396"/>
      <c r="C10" s="396"/>
      <c r="D10" s="396"/>
      <c r="E10" s="396"/>
      <c r="F10" s="396"/>
      <c r="G10" s="397"/>
      <c r="H10" s="398" t="s">
        <v>14</v>
      </c>
      <c r="I10" s="399"/>
      <c r="J10" s="92"/>
      <c r="K10" s="131" t="s">
        <v>214</v>
      </c>
      <c r="L10" s="93"/>
      <c r="M10" s="2"/>
    </row>
    <row r="11" spans="1:13" s="19" customFormat="1" x14ac:dyDescent="0.2">
      <c r="A11" s="9" t="s">
        <v>8</v>
      </c>
      <c r="B11" s="396"/>
      <c r="C11" s="396"/>
      <c r="D11" s="396"/>
      <c r="E11" s="396"/>
      <c r="F11" s="396"/>
      <c r="G11" s="397"/>
      <c r="H11" s="404" t="s">
        <v>15</v>
      </c>
      <c r="I11" s="405"/>
      <c r="J11" s="273"/>
      <c r="K11" s="277" t="s">
        <v>212</v>
      </c>
      <c r="L11" s="141"/>
      <c r="M11" s="10"/>
    </row>
    <row r="12" spans="1:13" s="19" customFormat="1" ht="13.5" thickBot="1" x14ac:dyDescent="0.25">
      <c r="A12" s="9" t="s">
        <v>16</v>
      </c>
      <c r="B12" s="397"/>
      <c r="C12" s="401"/>
      <c r="D12" s="274" t="s">
        <v>10</v>
      </c>
      <c r="E12" s="397"/>
      <c r="F12" s="400"/>
      <c r="G12" s="400"/>
      <c r="H12" s="407" t="s">
        <v>9</v>
      </c>
      <c r="I12" s="408"/>
      <c r="J12" s="94"/>
      <c r="K12" s="130" t="s">
        <v>210</v>
      </c>
      <c r="L12" s="91"/>
      <c r="M12" s="10"/>
    </row>
    <row r="13" spans="1:13" s="19" customFormat="1" x14ac:dyDescent="0.2">
      <c r="A13" s="9" t="s">
        <v>17</v>
      </c>
      <c r="B13" s="397"/>
      <c r="C13" s="401"/>
      <c r="D13" s="277" t="s">
        <v>173</v>
      </c>
      <c r="E13" s="397"/>
      <c r="F13" s="400"/>
      <c r="G13" s="401"/>
      <c r="H13" s="402" t="s">
        <v>211</v>
      </c>
      <c r="I13" s="403"/>
      <c r="J13" s="95"/>
      <c r="K13" s="102" t="s">
        <v>213</v>
      </c>
      <c r="L13" s="95"/>
      <c r="M13" s="90"/>
    </row>
    <row r="14" spans="1:13" s="19" customFormat="1" x14ac:dyDescent="0.2">
      <c r="A14" s="331"/>
      <c r="B14" s="331"/>
      <c r="C14" s="331"/>
      <c r="D14" s="331"/>
      <c r="E14" s="331"/>
      <c r="F14" s="331"/>
      <c r="G14" s="331"/>
      <c r="H14" s="331"/>
      <c r="I14" s="331"/>
      <c r="J14" s="331"/>
      <c r="K14" s="331"/>
      <c r="L14" s="331"/>
      <c r="M14" s="3"/>
    </row>
    <row r="15" spans="1:13" s="19" customFormat="1" x14ac:dyDescent="0.2">
      <c r="A15" s="406" t="s">
        <v>156</v>
      </c>
      <c r="B15" s="406"/>
      <c r="C15" s="406"/>
      <c r="D15" s="406"/>
      <c r="E15" s="406"/>
      <c r="F15" s="406"/>
      <c r="G15" s="406"/>
      <c r="H15" s="406"/>
      <c r="I15" s="406"/>
      <c r="J15" s="406"/>
      <c r="K15" s="406"/>
      <c r="L15" s="406"/>
    </row>
    <row r="16" spans="1:13" s="12" customFormat="1" x14ac:dyDescent="0.2">
      <c r="A16" s="409" t="s">
        <v>73</v>
      </c>
      <c r="B16" s="344" t="s">
        <v>74</v>
      </c>
      <c r="C16" s="345"/>
      <c r="D16" s="410" t="s">
        <v>75</v>
      </c>
      <c r="E16" s="411" t="s">
        <v>76</v>
      </c>
      <c r="F16" s="411"/>
      <c r="G16" s="411"/>
      <c r="H16" s="411"/>
      <c r="I16" s="411"/>
      <c r="J16" s="411"/>
      <c r="K16" s="410" t="s">
        <v>77</v>
      </c>
      <c r="L16" s="410"/>
    </row>
    <row r="17" spans="1:12" s="12" customFormat="1" x14ac:dyDescent="0.2">
      <c r="A17" s="409"/>
      <c r="B17" s="362"/>
      <c r="C17" s="363"/>
      <c r="D17" s="410"/>
      <c r="E17" s="411" t="s">
        <v>78</v>
      </c>
      <c r="F17" s="411"/>
      <c r="G17" s="411" t="s">
        <v>79</v>
      </c>
      <c r="H17" s="411"/>
      <c r="I17" s="411" t="s">
        <v>80</v>
      </c>
      <c r="J17" s="411"/>
      <c r="K17" s="410"/>
      <c r="L17" s="410"/>
    </row>
    <row r="18" spans="1:12" s="12" customFormat="1" x14ac:dyDescent="0.2">
      <c r="A18" s="409"/>
      <c r="B18" s="346"/>
      <c r="C18" s="347"/>
      <c r="D18" s="410"/>
      <c r="E18" s="276" t="s">
        <v>81</v>
      </c>
      <c r="F18" s="276" t="s">
        <v>82</v>
      </c>
      <c r="G18" s="276" t="s">
        <v>81</v>
      </c>
      <c r="H18" s="276" t="s">
        <v>82</v>
      </c>
      <c r="I18" s="276" t="s">
        <v>81</v>
      </c>
      <c r="J18" s="276" t="s">
        <v>82</v>
      </c>
      <c r="K18" s="276" t="s">
        <v>81</v>
      </c>
      <c r="L18" s="276" t="s">
        <v>82</v>
      </c>
    </row>
    <row r="19" spans="1:12" s="12" customFormat="1" x14ac:dyDescent="0.2">
      <c r="A19" s="103" t="s">
        <v>99</v>
      </c>
      <c r="B19" s="393" t="s">
        <v>154</v>
      </c>
      <c r="C19" s="394"/>
      <c r="D19" s="367"/>
      <c r="E19" s="368"/>
      <c r="F19" s="368"/>
      <c r="G19" s="368"/>
      <c r="H19" s="368"/>
      <c r="I19" s="368"/>
      <c r="J19" s="368"/>
      <c r="K19" s="368"/>
      <c r="L19" s="369"/>
    </row>
    <row r="20" spans="1:12" s="12" customFormat="1" x14ac:dyDescent="0.2">
      <c r="A20" s="132" t="s">
        <v>144</v>
      </c>
      <c r="B20" s="412" t="s">
        <v>131</v>
      </c>
      <c r="C20" s="413"/>
      <c r="D20" s="185">
        <v>0</v>
      </c>
      <c r="E20" s="152">
        <v>0</v>
      </c>
      <c r="F20" s="186" t="str">
        <f>IF($L$12="Design-Build",(SUM(D20*E20)),"N/A")</f>
        <v>N/A</v>
      </c>
      <c r="G20" s="152">
        <v>0</v>
      </c>
      <c r="H20" s="186" t="str">
        <f>IF($L$12="Design-Build",SUM(D20*G20),"N/A")</f>
        <v>N/A</v>
      </c>
      <c r="I20" s="18">
        <f t="shared" ref="I20:I27" si="0">SUM(E20+G20)</f>
        <v>0</v>
      </c>
      <c r="J20" s="186" t="str">
        <f>IF($L$12="Design-Build",SUM(D20*I20),"N/A")</f>
        <v>N/A</v>
      </c>
      <c r="K20" s="187" t="str">
        <f>IF($L$12="Design-Build",SUM(100%-I20),"N/A")</f>
        <v>N/A</v>
      </c>
      <c r="L20" s="186" t="str">
        <f>IF($L$12="Design-Build",SUM(D20-J20),"N/A")</f>
        <v>N/A</v>
      </c>
    </row>
    <row r="21" spans="1:12" s="12" customFormat="1" x14ac:dyDescent="0.2">
      <c r="A21" s="132" t="s">
        <v>145</v>
      </c>
      <c r="B21" s="370" t="s">
        <v>88</v>
      </c>
      <c r="C21" s="371"/>
      <c r="D21" s="185">
        <v>0</v>
      </c>
      <c r="E21" s="152">
        <v>0</v>
      </c>
      <c r="F21" s="186" t="str">
        <f t="shared" ref="F21:F46" si="1">IF($L$12="Design-Build",(SUM(D21*E21)),"N/A")</f>
        <v>N/A</v>
      </c>
      <c r="G21" s="152">
        <v>0</v>
      </c>
      <c r="H21" s="186" t="str">
        <f t="shared" ref="H21:H46" si="2">IF($L$12="Design-Build",SUM(D21*G21),"N/A")</f>
        <v>N/A</v>
      </c>
      <c r="I21" s="18">
        <f t="shared" si="0"/>
        <v>0</v>
      </c>
      <c r="J21" s="186" t="str">
        <f t="shared" ref="J21:J46" si="3">IF($L$12="Design-Build",SUM(D21*I21),"N/A")</f>
        <v>N/A</v>
      </c>
      <c r="K21" s="187" t="str">
        <f t="shared" ref="K21:K46" si="4">IF($L$12="Design-Build",SUM(100%-I21),"N/A")</f>
        <v>N/A</v>
      </c>
      <c r="L21" s="186" t="str">
        <f>IF($L$12="Design-Build",SUM(D21-J21),"N/A")</f>
        <v>N/A</v>
      </c>
    </row>
    <row r="22" spans="1:12" s="12" customFormat="1" x14ac:dyDescent="0.2">
      <c r="A22" s="132" t="s">
        <v>146</v>
      </c>
      <c r="B22" s="370" t="s">
        <v>88</v>
      </c>
      <c r="C22" s="371"/>
      <c r="D22" s="185">
        <v>0</v>
      </c>
      <c r="E22" s="152">
        <v>0</v>
      </c>
      <c r="F22" s="186" t="str">
        <f t="shared" si="1"/>
        <v>N/A</v>
      </c>
      <c r="G22" s="152">
        <v>0</v>
      </c>
      <c r="H22" s="186" t="str">
        <f t="shared" si="2"/>
        <v>N/A</v>
      </c>
      <c r="I22" s="18">
        <f t="shared" si="0"/>
        <v>0</v>
      </c>
      <c r="J22" s="186" t="str">
        <f t="shared" si="3"/>
        <v>N/A</v>
      </c>
      <c r="K22" s="187" t="str">
        <f t="shared" si="4"/>
        <v>N/A</v>
      </c>
      <c r="L22" s="186" t="str">
        <f t="shared" ref="L22:L46" si="5">IF($L$12="Design-Build",SUM(D22-J22),"N/A")</f>
        <v>N/A</v>
      </c>
    </row>
    <row r="23" spans="1:12" s="12" customFormat="1" x14ac:dyDescent="0.2">
      <c r="A23" s="132" t="s">
        <v>147</v>
      </c>
      <c r="B23" s="370" t="s">
        <v>88</v>
      </c>
      <c r="C23" s="371"/>
      <c r="D23" s="185">
        <v>0</v>
      </c>
      <c r="E23" s="152">
        <v>0</v>
      </c>
      <c r="F23" s="186" t="str">
        <f t="shared" si="1"/>
        <v>N/A</v>
      </c>
      <c r="G23" s="152">
        <v>0</v>
      </c>
      <c r="H23" s="186" t="str">
        <f t="shared" si="2"/>
        <v>N/A</v>
      </c>
      <c r="I23" s="18">
        <f t="shared" si="0"/>
        <v>0</v>
      </c>
      <c r="J23" s="186" t="str">
        <f t="shared" si="3"/>
        <v>N/A</v>
      </c>
      <c r="K23" s="187" t="str">
        <f t="shared" si="4"/>
        <v>N/A</v>
      </c>
      <c r="L23" s="186" t="str">
        <f t="shared" si="5"/>
        <v>N/A</v>
      </c>
    </row>
    <row r="24" spans="1:12" s="12" customFormat="1" x14ac:dyDescent="0.2">
      <c r="A24" s="132" t="s">
        <v>151</v>
      </c>
      <c r="B24" s="370" t="s">
        <v>88</v>
      </c>
      <c r="C24" s="371"/>
      <c r="D24" s="185">
        <v>0</v>
      </c>
      <c r="E24" s="152">
        <v>0</v>
      </c>
      <c r="F24" s="186" t="str">
        <f t="shared" si="1"/>
        <v>N/A</v>
      </c>
      <c r="G24" s="152">
        <v>0</v>
      </c>
      <c r="H24" s="186" t="str">
        <f t="shared" si="2"/>
        <v>N/A</v>
      </c>
      <c r="I24" s="18">
        <f t="shared" si="0"/>
        <v>0</v>
      </c>
      <c r="J24" s="186" t="str">
        <f t="shared" si="3"/>
        <v>N/A</v>
      </c>
      <c r="K24" s="187" t="str">
        <f t="shared" si="4"/>
        <v>N/A</v>
      </c>
      <c r="L24" s="186" t="str">
        <f t="shared" si="5"/>
        <v>N/A</v>
      </c>
    </row>
    <row r="25" spans="1:12" s="12" customFormat="1" x14ac:dyDescent="0.2">
      <c r="A25" s="132" t="s">
        <v>220</v>
      </c>
      <c r="B25" s="370" t="s">
        <v>88</v>
      </c>
      <c r="C25" s="371"/>
      <c r="D25" s="185">
        <v>0</v>
      </c>
      <c r="E25" s="152">
        <v>0</v>
      </c>
      <c r="F25" s="186" t="str">
        <f t="shared" si="1"/>
        <v>N/A</v>
      </c>
      <c r="G25" s="152">
        <v>0</v>
      </c>
      <c r="H25" s="186" t="str">
        <f t="shared" si="2"/>
        <v>N/A</v>
      </c>
      <c r="I25" s="18">
        <f t="shared" si="0"/>
        <v>0</v>
      </c>
      <c r="J25" s="186" t="str">
        <f t="shared" si="3"/>
        <v>N/A</v>
      </c>
      <c r="K25" s="187" t="str">
        <f t="shared" si="4"/>
        <v>N/A</v>
      </c>
      <c r="L25" s="186" t="str">
        <f t="shared" si="5"/>
        <v>N/A</v>
      </c>
    </row>
    <row r="26" spans="1:12" s="12" customFormat="1" x14ac:dyDescent="0.2">
      <c r="A26" s="132" t="s">
        <v>221</v>
      </c>
      <c r="B26" s="370" t="s">
        <v>88</v>
      </c>
      <c r="C26" s="371"/>
      <c r="D26" s="185">
        <v>0</v>
      </c>
      <c r="E26" s="152">
        <v>0</v>
      </c>
      <c r="F26" s="186" t="str">
        <f t="shared" si="1"/>
        <v>N/A</v>
      </c>
      <c r="G26" s="152">
        <v>0</v>
      </c>
      <c r="H26" s="186" t="str">
        <f t="shared" si="2"/>
        <v>N/A</v>
      </c>
      <c r="I26" s="18">
        <f t="shared" si="0"/>
        <v>0</v>
      </c>
      <c r="J26" s="186" t="str">
        <f t="shared" si="3"/>
        <v>N/A</v>
      </c>
      <c r="K26" s="187" t="str">
        <f t="shared" si="4"/>
        <v>N/A</v>
      </c>
      <c r="L26" s="186" t="str">
        <f t="shared" si="5"/>
        <v>N/A</v>
      </c>
    </row>
    <row r="27" spans="1:12" s="12" customFormat="1" x14ac:dyDescent="0.2">
      <c r="A27" s="132" t="s">
        <v>222</v>
      </c>
      <c r="B27" s="370" t="s">
        <v>88</v>
      </c>
      <c r="C27" s="371"/>
      <c r="D27" s="185">
        <v>0</v>
      </c>
      <c r="E27" s="152">
        <v>0</v>
      </c>
      <c r="F27" s="186" t="str">
        <f t="shared" si="1"/>
        <v>N/A</v>
      </c>
      <c r="G27" s="152">
        <v>0</v>
      </c>
      <c r="H27" s="186" t="str">
        <f t="shared" si="2"/>
        <v>N/A</v>
      </c>
      <c r="I27" s="18">
        <f t="shared" si="0"/>
        <v>0</v>
      </c>
      <c r="J27" s="186" t="str">
        <f t="shared" si="3"/>
        <v>N/A</v>
      </c>
      <c r="K27" s="187" t="str">
        <f t="shared" si="4"/>
        <v>N/A</v>
      </c>
      <c r="L27" s="186" t="str">
        <f t="shared" si="5"/>
        <v>N/A</v>
      </c>
    </row>
    <row r="28" spans="1:12" s="12" customFormat="1" x14ac:dyDescent="0.2">
      <c r="A28" s="133"/>
      <c r="B28" s="393" t="s">
        <v>203</v>
      </c>
      <c r="C28" s="394"/>
      <c r="D28" s="367"/>
      <c r="E28" s="368"/>
      <c r="F28" s="368"/>
      <c r="G28" s="368"/>
      <c r="H28" s="368"/>
      <c r="I28" s="368"/>
      <c r="J28" s="368"/>
      <c r="K28" s="368"/>
      <c r="L28" s="369"/>
    </row>
    <row r="29" spans="1:12" s="12" customFormat="1" x14ac:dyDescent="0.2">
      <c r="A29" s="132" t="s">
        <v>134</v>
      </c>
      <c r="B29" s="419" t="s">
        <v>205</v>
      </c>
      <c r="C29" s="420"/>
      <c r="D29" s="185">
        <v>0</v>
      </c>
      <c r="E29" s="152">
        <v>0</v>
      </c>
      <c r="F29" s="186" t="str">
        <f t="shared" si="1"/>
        <v>N/A</v>
      </c>
      <c r="G29" s="152">
        <v>0</v>
      </c>
      <c r="H29" s="186" t="str">
        <f t="shared" si="2"/>
        <v>N/A</v>
      </c>
      <c r="I29" s="18">
        <f>SUM(E29+G29)</f>
        <v>0</v>
      </c>
      <c r="J29" s="186" t="str">
        <f t="shared" si="3"/>
        <v>N/A</v>
      </c>
      <c r="K29" s="187" t="str">
        <f t="shared" si="4"/>
        <v>N/A</v>
      </c>
      <c r="L29" s="186" t="str">
        <f t="shared" si="5"/>
        <v>N/A</v>
      </c>
    </row>
    <row r="30" spans="1:12" s="12" customFormat="1" x14ac:dyDescent="0.2">
      <c r="A30" s="132" t="s">
        <v>135</v>
      </c>
      <c r="B30" s="415" t="s">
        <v>125</v>
      </c>
      <c r="C30" s="416"/>
      <c r="D30" s="185">
        <v>0</v>
      </c>
      <c r="E30" s="152">
        <v>0</v>
      </c>
      <c r="F30" s="186" t="str">
        <f t="shared" si="1"/>
        <v>N/A</v>
      </c>
      <c r="G30" s="152">
        <v>0</v>
      </c>
      <c r="H30" s="186" t="str">
        <f t="shared" si="2"/>
        <v>N/A</v>
      </c>
      <c r="I30" s="18">
        <f>SUM(E30+G30)</f>
        <v>0</v>
      </c>
      <c r="J30" s="186" t="str">
        <f t="shared" si="3"/>
        <v>N/A</v>
      </c>
      <c r="K30" s="187" t="str">
        <f t="shared" si="4"/>
        <v>N/A</v>
      </c>
      <c r="L30" s="186" t="str">
        <f t="shared" si="5"/>
        <v>N/A</v>
      </c>
    </row>
    <row r="31" spans="1:12" s="12" customFormat="1" x14ac:dyDescent="0.2">
      <c r="A31" s="132" t="s">
        <v>136</v>
      </c>
      <c r="B31" s="415" t="s">
        <v>126</v>
      </c>
      <c r="C31" s="416"/>
      <c r="D31" s="185">
        <v>0</v>
      </c>
      <c r="E31" s="152">
        <v>0</v>
      </c>
      <c r="F31" s="186" t="str">
        <f t="shared" si="1"/>
        <v>N/A</v>
      </c>
      <c r="G31" s="152">
        <v>0</v>
      </c>
      <c r="H31" s="186" t="str">
        <f t="shared" si="2"/>
        <v>N/A</v>
      </c>
      <c r="I31" s="18">
        <f>SUM(E31+G31)</f>
        <v>0</v>
      </c>
      <c r="J31" s="186" t="str">
        <f t="shared" si="3"/>
        <v>N/A</v>
      </c>
      <c r="K31" s="187" t="str">
        <f t="shared" si="4"/>
        <v>N/A</v>
      </c>
      <c r="L31" s="186" t="str">
        <f t="shared" si="5"/>
        <v>N/A</v>
      </c>
    </row>
    <row r="32" spans="1:12" s="12" customFormat="1" x14ac:dyDescent="0.2">
      <c r="A32" s="132" t="s">
        <v>137</v>
      </c>
      <c r="B32" s="415" t="s">
        <v>127</v>
      </c>
      <c r="C32" s="416"/>
      <c r="D32" s="185">
        <v>0</v>
      </c>
      <c r="E32" s="152">
        <v>0</v>
      </c>
      <c r="F32" s="186" t="str">
        <f t="shared" si="1"/>
        <v>N/A</v>
      </c>
      <c r="G32" s="152">
        <v>0</v>
      </c>
      <c r="H32" s="186" t="str">
        <f t="shared" si="2"/>
        <v>N/A</v>
      </c>
      <c r="I32" s="18">
        <f>SUM(E32+G32)</f>
        <v>0</v>
      </c>
      <c r="J32" s="186" t="str">
        <f t="shared" si="3"/>
        <v>N/A</v>
      </c>
      <c r="K32" s="187" t="str">
        <f t="shared" si="4"/>
        <v>N/A</v>
      </c>
      <c r="L32" s="186" t="str">
        <f t="shared" si="5"/>
        <v>N/A</v>
      </c>
    </row>
    <row r="33" spans="1:14" s="12" customFormat="1" x14ac:dyDescent="0.2">
      <c r="A33" s="132" t="s">
        <v>138</v>
      </c>
      <c r="B33" s="417" t="s">
        <v>128</v>
      </c>
      <c r="C33" s="418"/>
      <c r="D33" s="185">
        <v>0</v>
      </c>
      <c r="E33" s="152">
        <v>0</v>
      </c>
      <c r="F33" s="186" t="str">
        <f t="shared" si="1"/>
        <v>N/A</v>
      </c>
      <c r="G33" s="152">
        <v>0</v>
      </c>
      <c r="H33" s="186" t="str">
        <f t="shared" si="2"/>
        <v>N/A</v>
      </c>
      <c r="I33" s="18">
        <f t="shared" ref="I33:I46" si="6">SUM(E33+G33)</f>
        <v>0</v>
      </c>
      <c r="J33" s="186" t="str">
        <f t="shared" si="3"/>
        <v>N/A</v>
      </c>
      <c r="K33" s="187" t="str">
        <f t="shared" si="4"/>
        <v>N/A</v>
      </c>
      <c r="L33" s="186" t="str">
        <f t="shared" si="5"/>
        <v>N/A</v>
      </c>
    </row>
    <row r="34" spans="1:14" s="12" customFormat="1" x14ac:dyDescent="0.2">
      <c r="A34" s="132" t="s">
        <v>139</v>
      </c>
      <c r="B34" s="421" t="s">
        <v>129</v>
      </c>
      <c r="C34" s="422"/>
      <c r="D34" s="185">
        <v>0</v>
      </c>
      <c r="E34" s="152">
        <v>0</v>
      </c>
      <c r="F34" s="186" t="str">
        <f t="shared" si="1"/>
        <v>N/A</v>
      </c>
      <c r="G34" s="152">
        <v>0</v>
      </c>
      <c r="H34" s="186" t="str">
        <f t="shared" si="2"/>
        <v>N/A</v>
      </c>
      <c r="I34" s="18">
        <f t="shared" si="6"/>
        <v>0</v>
      </c>
      <c r="J34" s="186" t="str">
        <f t="shared" si="3"/>
        <v>N/A</v>
      </c>
      <c r="K34" s="187" t="str">
        <f t="shared" si="4"/>
        <v>N/A</v>
      </c>
      <c r="L34" s="186" t="str">
        <f t="shared" si="5"/>
        <v>N/A</v>
      </c>
    </row>
    <row r="35" spans="1:14" s="12" customFormat="1" x14ac:dyDescent="0.2">
      <c r="A35" s="132" t="s">
        <v>140</v>
      </c>
      <c r="B35" s="370" t="s">
        <v>233</v>
      </c>
      <c r="C35" s="371"/>
      <c r="D35" s="185">
        <v>0</v>
      </c>
      <c r="E35" s="152">
        <v>0</v>
      </c>
      <c r="F35" s="186" t="str">
        <f t="shared" si="1"/>
        <v>N/A</v>
      </c>
      <c r="G35" s="152">
        <v>0</v>
      </c>
      <c r="H35" s="186" t="str">
        <f t="shared" si="2"/>
        <v>N/A</v>
      </c>
      <c r="I35" s="18">
        <f t="shared" si="6"/>
        <v>0</v>
      </c>
      <c r="J35" s="186" t="str">
        <f t="shared" si="3"/>
        <v>N/A</v>
      </c>
      <c r="K35" s="187" t="str">
        <f t="shared" si="4"/>
        <v>N/A</v>
      </c>
      <c r="L35" s="186" t="str">
        <f t="shared" si="5"/>
        <v>N/A</v>
      </c>
    </row>
    <row r="36" spans="1:14" s="12" customFormat="1" x14ac:dyDescent="0.2">
      <c r="A36" s="132" t="s">
        <v>141</v>
      </c>
      <c r="B36" s="370" t="s">
        <v>234</v>
      </c>
      <c r="C36" s="371"/>
      <c r="D36" s="185">
        <v>0</v>
      </c>
      <c r="E36" s="152">
        <v>0</v>
      </c>
      <c r="F36" s="186" t="str">
        <f t="shared" si="1"/>
        <v>N/A</v>
      </c>
      <c r="G36" s="152">
        <v>0</v>
      </c>
      <c r="H36" s="186" t="str">
        <f t="shared" si="2"/>
        <v>N/A</v>
      </c>
      <c r="I36" s="18">
        <f t="shared" si="6"/>
        <v>0</v>
      </c>
      <c r="J36" s="186" t="str">
        <f t="shared" si="3"/>
        <v>N/A</v>
      </c>
      <c r="K36" s="187" t="str">
        <f t="shared" si="4"/>
        <v>N/A</v>
      </c>
      <c r="L36" s="186" t="str">
        <f t="shared" si="5"/>
        <v>N/A</v>
      </c>
    </row>
    <row r="37" spans="1:14" s="12" customFormat="1" x14ac:dyDescent="0.2">
      <c r="A37" s="132" t="s">
        <v>142</v>
      </c>
      <c r="B37" s="370" t="s">
        <v>88</v>
      </c>
      <c r="C37" s="371"/>
      <c r="D37" s="185">
        <v>0</v>
      </c>
      <c r="E37" s="152">
        <v>0</v>
      </c>
      <c r="F37" s="186" t="str">
        <f t="shared" si="1"/>
        <v>N/A</v>
      </c>
      <c r="G37" s="152">
        <v>0</v>
      </c>
      <c r="H37" s="186" t="str">
        <f t="shared" si="2"/>
        <v>N/A</v>
      </c>
      <c r="I37" s="18">
        <f t="shared" si="6"/>
        <v>0</v>
      </c>
      <c r="J37" s="186" t="str">
        <f t="shared" si="3"/>
        <v>N/A</v>
      </c>
      <c r="K37" s="187" t="str">
        <f t="shared" si="4"/>
        <v>N/A</v>
      </c>
      <c r="L37" s="186" t="str">
        <f t="shared" si="5"/>
        <v>N/A</v>
      </c>
    </row>
    <row r="38" spans="1:14" s="12" customFormat="1" x14ac:dyDescent="0.2">
      <c r="A38" s="132" t="s">
        <v>143</v>
      </c>
      <c r="B38" s="370" t="s">
        <v>88</v>
      </c>
      <c r="C38" s="371"/>
      <c r="D38" s="185">
        <v>0</v>
      </c>
      <c r="E38" s="152">
        <v>0</v>
      </c>
      <c r="F38" s="186" t="str">
        <f t="shared" si="1"/>
        <v>N/A</v>
      </c>
      <c r="G38" s="152">
        <v>0</v>
      </c>
      <c r="H38" s="186" t="str">
        <f t="shared" si="2"/>
        <v>N/A</v>
      </c>
      <c r="I38" s="18">
        <f t="shared" si="6"/>
        <v>0</v>
      </c>
      <c r="J38" s="186" t="str">
        <f t="shared" si="3"/>
        <v>N/A</v>
      </c>
      <c r="K38" s="187" t="str">
        <f t="shared" si="4"/>
        <v>N/A</v>
      </c>
      <c r="L38" s="186" t="str">
        <f t="shared" si="5"/>
        <v>N/A</v>
      </c>
    </row>
    <row r="39" spans="1:14" s="12" customFormat="1" x14ac:dyDescent="0.2">
      <c r="A39" s="132" t="s">
        <v>148</v>
      </c>
      <c r="B39" s="370" t="s">
        <v>88</v>
      </c>
      <c r="C39" s="371"/>
      <c r="D39" s="185">
        <v>0</v>
      </c>
      <c r="E39" s="152">
        <v>0</v>
      </c>
      <c r="F39" s="186" t="str">
        <f t="shared" si="1"/>
        <v>N/A</v>
      </c>
      <c r="G39" s="152">
        <v>0</v>
      </c>
      <c r="H39" s="186" t="str">
        <f t="shared" si="2"/>
        <v>N/A</v>
      </c>
      <c r="I39" s="18">
        <f t="shared" si="6"/>
        <v>0</v>
      </c>
      <c r="J39" s="186" t="str">
        <f t="shared" si="3"/>
        <v>N/A</v>
      </c>
      <c r="K39" s="187" t="str">
        <f t="shared" si="4"/>
        <v>N/A</v>
      </c>
      <c r="L39" s="186" t="str">
        <f t="shared" si="5"/>
        <v>N/A</v>
      </c>
    </row>
    <row r="40" spans="1:14" s="12" customFormat="1" x14ac:dyDescent="0.2">
      <c r="A40" s="132" t="s">
        <v>149</v>
      </c>
      <c r="B40" s="370" t="s">
        <v>88</v>
      </c>
      <c r="C40" s="371"/>
      <c r="D40" s="185">
        <v>0</v>
      </c>
      <c r="E40" s="152">
        <v>0</v>
      </c>
      <c r="F40" s="186" t="str">
        <f t="shared" si="1"/>
        <v>N/A</v>
      </c>
      <c r="G40" s="152">
        <v>0</v>
      </c>
      <c r="H40" s="186" t="str">
        <f t="shared" si="2"/>
        <v>N/A</v>
      </c>
      <c r="I40" s="18">
        <f t="shared" si="6"/>
        <v>0</v>
      </c>
      <c r="J40" s="186" t="str">
        <f t="shared" si="3"/>
        <v>N/A</v>
      </c>
      <c r="K40" s="187" t="str">
        <f t="shared" si="4"/>
        <v>N/A</v>
      </c>
      <c r="L40" s="186" t="str">
        <f t="shared" si="5"/>
        <v>N/A</v>
      </c>
    </row>
    <row r="41" spans="1:14" s="12" customFormat="1" x14ac:dyDescent="0.2">
      <c r="A41" s="132" t="s">
        <v>150</v>
      </c>
      <c r="B41" s="370" t="s">
        <v>88</v>
      </c>
      <c r="C41" s="371"/>
      <c r="D41" s="185">
        <v>0</v>
      </c>
      <c r="E41" s="152">
        <v>0</v>
      </c>
      <c r="F41" s="186" t="str">
        <f t="shared" si="1"/>
        <v>N/A</v>
      </c>
      <c r="G41" s="152">
        <v>0</v>
      </c>
      <c r="H41" s="186" t="str">
        <f t="shared" si="2"/>
        <v>N/A</v>
      </c>
      <c r="I41" s="18">
        <f t="shared" si="6"/>
        <v>0</v>
      </c>
      <c r="J41" s="186" t="str">
        <f t="shared" si="3"/>
        <v>N/A</v>
      </c>
      <c r="K41" s="187" t="str">
        <f t="shared" si="4"/>
        <v>N/A</v>
      </c>
      <c r="L41" s="186" t="str">
        <f t="shared" si="5"/>
        <v>N/A</v>
      </c>
    </row>
    <row r="42" spans="1:14" s="12" customFormat="1" x14ac:dyDescent="0.2">
      <c r="A42" s="132" t="s">
        <v>219</v>
      </c>
      <c r="B42" s="370" t="s">
        <v>88</v>
      </c>
      <c r="C42" s="371"/>
      <c r="D42" s="185">
        <v>0</v>
      </c>
      <c r="E42" s="152">
        <v>0</v>
      </c>
      <c r="F42" s="186" t="str">
        <f t="shared" si="1"/>
        <v>N/A</v>
      </c>
      <c r="G42" s="152">
        <v>0</v>
      </c>
      <c r="H42" s="186" t="str">
        <f t="shared" si="2"/>
        <v>N/A</v>
      </c>
      <c r="I42" s="18">
        <f t="shared" si="6"/>
        <v>0</v>
      </c>
      <c r="J42" s="186" t="str">
        <f t="shared" si="3"/>
        <v>N/A</v>
      </c>
      <c r="K42" s="187" t="str">
        <f t="shared" si="4"/>
        <v>N/A</v>
      </c>
      <c r="L42" s="186" t="str">
        <f t="shared" si="5"/>
        <v>N/A</v>
      </c>
    </row>
    <row r="43" spans="1:14" s="12" customFormat="1" x14ac:dyDescent="0.2">
      <c r="A43" s="132" t="s">
        <v>223</v>
      </c>
      <c r="B43" s="370" t="s">
        <v>88</v>
      </c>
      <c r="C43" s="371"/>
      <c r="D43" s="185">
        <v>0</v>
      </c>
      <c r="E43" s="152">
        <v>0</v>
      </c>
      <c r="F43" s="186" t="str">
        <f t="shared" si="1"/>
        <v>N/A</v>
      </c>
      <c r="G43" s="152">
        <v>0</v>
      </c>
      <c r="H43" s="186" t="str">
        <f t="shared" si="2"/>
        <v>N/A</v>
      </c>
      <c r="I43" s="18">
        <f t="shared" si="6"/>
        <v>0</v>
      </c>
      <c r="J43" s="186" t="str">
        <f t="shared" si="3"/>
        <v>N/A</v>
      </c>
      <c r="K43" s="187" t="str">
        <f t="shared" si="4"/>
        <v>N/A</v>
      </c>
      <c r="L43" s="186" t="str">
        <f t="shared" si="5"/>
        <v>N/A</v>
      </c>
    </row>
    <row r="44" spans="1:14" s="12" customFormat="1" x14ac:dyDescent="0.2">
      <c r="A44" s="132" t="s">
        <v>224</v>
      </c>
      <c r="B44" s="370" t="s">
        <v>88</v>
      </c>
      <c r="C44" s="371"/>
      <c r="D44" s="185">
        <v>0</v>
      </c>
      <c r="E44" s="152">
        <v>0</v>
      </c>
      <c r="F44" s="186" t="str">
        <f t="shared" si="1"/>
        <v>N/A</v>
      </c>
      <c r="G44" s="152">
        <v>0</v>
      </c>
      <c r="H44" s="186" t="str">
        <f t="shared" si="2"/>
        <v>N/A</v>
      </c>
      <c r="I44" s="18">
        <f t="shared" ref="I44" si="7">SUM(E44+G44)</f>
        <v>0</v>
      </c>
      <c r="J44" s="186" t="str">
        <f t="shared" si="3"/>
        <v>N/A</v>
      </c>
      <c r="K44" s="187" t="str">
        <f t="shared" si="4"/>
        <v>N/A</v>
      </c>
      <c r="L44" s="186" t="str">
        <f t="shared" si="5"/>
        <v>N/A</v>
      </c>
    </row>
    <row r="45" spans="1:14" s="12" customFormat="1" x14ac:dyDescent="0.2">
      <c r="A45" s="132" t="s">
        <v>225</v>
      </c>
      <c r="B45" s="370" t="s">
        <v>88</v>
      </c>
      <c r="C45" s="371"/>
      <c r="D45" s="185">
        <v>0</v>
      </c>
      <c r="E45" s="152">
        <v>0</v>
      </c>
      <c r="F45" s="186" t="str">
        <f t="shared" si="1"/>
        <v>N/A</v>
      </c>
      <c r="G45" s="152">
        <v>0</v>
      </c>
      <c r="H45" s="186" t="str">
        <f t="shared" si="2"/>
        <v>N/A</v>
      </c>
      <c r="I45" s="18">
        <f t="shared" si="6"/>
        <v>0</v>
      </c>
      <c r="J45" s="186" t="str">
        <f t="shared" si="3"/>
        <v>N/A</v>
      </c>
      <c r="K45" s="187" t="str">
        <f t="shared" si="4"/>
        <v>N/A</v>
      </c>
      <c r="L45" s="186" t="str">
        <f t="shared" si="5"/>
        <v>N/A</v>
      </c>
    </row>
    <row r="46" spans="1:14" s="12" customFormat="1" x14ac:dyDescent="0.2">
      <c r="A46" s="132" t="s">
        <v>226</v>
      </c>
      <c r="B46" s="370" t="s">
        <v>88</v>
      </c>
      <c r="C46" s="371"/>
      <c r="D46" s="185">
        <v>0</v>
      </c>
      <c r="E46" s="152">
        <v>0</v>
      </c>
      <c r="F46" s="186" t="str">
        <f t="shared" si="1"/>
        <v>N/A</v>
      </c>
      <c r="G46" s="152">
        <v>0</v>
      </c>
      <c r="H46" s="186" t="str">
        <f t="shared" si="2"/>
        <v>N/A</v>
      </c>
      <c r="I46" s="18">
        <f t="shared" si="6"/>
        <v>0</v>
      </c>
      <c r="J46" s="186" t="str">
        <f t="shared" si="3"/>
        <v>N/A</v>
      </c>
      <c r="K46" s="187" t="str">
        <f t="shared" si="4"/>
        <v>N/A</v>
      </c>
      <c r="L46" s="186" t="str">
        <f t="shared" si="5"/>
        <v>N/A</v>
      </c>
      <c r="M46" s="206"/>
      <c r="N46" s="206"/>
    </row>
    <row r="47" spans="1:14" s="12" customFormat="1" x14ac:dyDescent="0.2">
      <c r="A47" s="103"/>
      <c r="B47" s="393" t="s">
        <v>155</v>
      </c>
      <c r="C47" s="394"/>
      <c r="D47" s="367"/>
      <c r="E47" s="368"/>
      <c r="F47" s="368"/>
      <c r="G47" s="368"/>
      <c r="H47" s="368"/>
      <c r="I47" s="368"/>
      <c r="J47" s="368"/>
      <c r="K47" s="368"/>
      <c r="L47" s="369"/>
      <c r="M47" s="206"/>
      <c r="N47" s="207"/>
    </row>
    <row r="48" spans="1:14" s="19" customFormat="1" x14ac:dyDescent="0.2">
      <c r="A48" s="13" t="s">
        <v>24</v>
      </c>
      <c r="B48" s="370" t="s">
        <v>25</v>
      </c>
      <c r="C48" s="371"/>
      <c r="D48" s="151">
        <v>0</v>
      </c>
      <c r="E48" s="152">
        <v>0</v>
      </c>
      <c r="F48" s="32">
        <f t="shared" ref="F48:F54" si="8">SUM(D48*E48)</f>
        <v>0</v>
      </c>
      <c r="G48" s="152">
        <v>0</v>
      </c>
      <c r="H48" s="32">
        <f t="shared" ref="H48:H54" si="9">SUM(D48*G48)</f>
        <v>0</v>
      </c>
      <c r="I48" s="18">
        <f t="shared" ref="I48:I134" si="10">SUM(E48+G48)</f>
        <v>0</v>
      </c>
      <c r="J48" s="32">
        <f t="shared" ref="J48:J54" si="11">SUM(D48*I48)</f>
        <v>0</v>
      </c>
      <c r="K48" s="18">
        <f t="shared" ref="K48:K134" si="12">SUM(100%-I48)</f>
        <v>1</v>
      </c>
      <c r="L48" s="32">
        <f t="shared" ref="L48:L54" si="13">SUM(D48-J48)</f>
        <v>0</v>
      </c>
      <c r="M48" s="208"/>
      <c r="N48" s="208"/>
    </row>
    <row r="49" spans="1:12" s="19" customFormat="1" x14ac:dyDescent="0.2">
      <c r="A49" s="13" t="s">
        <v>26</v>
      </c>
      <c r="B49" s="382" t="s">
        <v>108</v>
      </c>
      <c r="C49" s="383"/>
      <c r="D49" s="151">
        <v>0</v>
      </c>
      <c r="E49" s="152">
        <v>0</v>
      </c>
      <c r="F49" s="32">
        <f t="shared" si="8"/>
        <v>0</v>
      </c>
      <c r="G49" s="152">
        <v>0</v>
      </c>
      <c r="H49" s="32">
        <f t="shared" si="9"/>
        <v>0</v>
      </c>
      <c r="I49" s="18">
        <f t="shared" si="10"/>
        <v>0</v>
      </c>
      <c r="J49" s="32">
        <f t="shared" si="11"/>
        <v>0</v>
      </c>
      <c r="K49" s="18">
        <f t="shared" si="12"/>
        <v>1</v>
      </c>
      <c r="L49" s="32">
        <f t="shared" si="13"/>
        <v>0</v>
      </c>
    </row>
    <row r="50" spans="1:12" s="19" customFormat="1" x14ac:dyDescent="0.2">
      <c r="A50" s="13" t="s">
        <v>105</v>
      </c>
      <c r="B50" s="382" t="s">
        <v>104</v>
      </c>
      <c r="C50" s="383"/>
      <c r="D50" s="151">
        <v>0</v>
      </c>
      <c r="E50" s="152">
        <v>0</v>
      </c>
      <c r="F50" s="32">
        <f t="shared" si="8"/>
        <v>0</v>
      </c>
      <c r="G50" s="152">
        <v>0</v>
      </c>
      <c r="H50" s="32">
        <f t="shared" si="9"/>
        <v>0</v>
      </c>
      <c r="I50" s="18">
        <f t="shared" si="10"/>
        <v>0</v>
      </c>
      <c r="J50" s="32">
        <f t="shared" si="11"/>
        <v>0</v>
      </c>
      <c r="K50" s="18">
        <f t="shared" si="12"/>
        <v>1</v>
      </c>
      <c r="L50" s="32">
        <f t="shared" si="13"/>
        <v>0</v>
      </c>
    </row>
    <row r="51" spans="1:12" s="19" customFormat="1" x14ac:dyDescent="0.2">
      <c r="A51" s="13" t="s">
        <v>27</v>
      </c>
      <c r="B51" s="382" t="s">
        <v>28</v>
      </c>
      <c r="C51" s="383"/>
      <c r="D51" s="151">
        <v>0</v>
      </c>
      <c r="E51" s="152">
        <v>0</v>
      </c>
      <c r="F51" s="32">
        <f t="shared" si="8"/>
        <v>0</v>
      </c>
      <c r="G51" s="152">
        <v>0</v>
      </c>
      <c r="H51" s="32">
        <f t="shared" si="9"/>
        <v>0</v>
      </c>
      <c r="I51" s="18">
        <f t="shared" si="10"/>
        <v>0</v>
      </c>
      <c r="J51" s="32">
        <f t="shared" si="11"/>
        <v>0</v>
      </c>
      <c r="K51" s="18">
        <f t="shared" si="12"/>
        <v>1</v>
      </c>
      <c r="L51" s="32">
        <f t="shared" si="13"/>
        <v>0</v>
      </c>
    </row>
    <row r="52" spans="1:12" s="19" customFormat="1" x14ac:dyDescent="0.2">
      <c r="A52" s="13" t="s">
        <v>31</v>
      </c>
      <c r="B52" s="382" t="s">
        <v>32</v>
      </c>
      <c r="C52" s="383"/>
      <c r="D52" s="151">
        <v>0</v>
      </c>
      <c r="E52" s="152">
        <v>0</v>
      </c>
      <c r="F52" s="32">
        <f t="shared" si="8"/>
        <v>0</v>
      </c>
      <c r="G52" s="152">
        <v>0</v>
      </c>
      <c r="H52" s="32">
        <f t="shared" si="9"/>
        <v>0</v>
      </c>
      <c r="I52" s="18">
        <f t="shared" si="10"/>
        <v>0</v>
      </c>
      <c r="J52" s="32">
        <f t="shared" si="11"/>
        <v>0</v>
      </c>
      <c r="K52" s="18">
        <f t="shared" si="12"/>
        <v>1</v>
      </c>
      <c r="L52" s="32">
        <f t="shared" si="13"/>
        <v>0</v>
      </c>
    </row>
    <row r="53" spans="1:12" s="19" customFormat="1" x14ac:dyDescent="0.2">
      <c r="A53" s="13" t="s">
        <v>35</v>
      </c>
      <c r="B53" s="382" t="s">
        <v>36</v>
      </c>
      <c r="C53" s="383"/>
      <c r="D53" s="151">
        <v>0</v>
      </c>
      <c r="E53" s="152">
        <v>0</v>
      </c>
      <c r="F53" s="32">
        <f t="shared" si="8"/>
        <v>0</v>
      </c>
      <c r="G53" s="152">
        <v>0</v>
      </c>
      <c r="H53" s="32">
        <f t="shared" si="9"/>
        <v>0</v>
      </c>
      <c r="I53" s="18">
        <f t="shared" si="10"/>
        <v>0</v>
      </c>
      <c r="J53" s="32">
        <f t="shared" si="11"/>
        <v>0</v>
      </c>
      <c r="K53" s="18">
        <f t="shared" si="12"/>
        <v>1</v>
      </c>
      <c r="L53" s="32">
        <f t="shared" si="13"/>
        <v>0</v>
      </c>
    </row>
    <row r="54" spans="1:12" s="19" customFormat="1" x14ac:dyDescent="0.2">
      <c r="A54" s="13" t="s">
        <v>38</v>
      </c>
      <c r="B54" s="382" t="s">
        <v>83</v>
      </c>
      <c r="C54" s="383"/>
      <c r="D54" s="151">
        <v>0</v>
      </c>
      <c r="E54" s="152">
        <v>0</v>
      </c>
      <c r="F54" s="32">
        <f t="shared" si="8"/>
        <v>0</v>
      </c>
      <c r="G54" s="152">
        <v>0</v>
      </c>
      <c r="H54" s="32">
        <f t="shared" si="9"/>
        <v>0</v>
      </c>
      <c r="I54" s="18">
        <f t="shared" si="10"/>
        <v>0</v>
      </c>
      <c r="J54" s="32">
        <f t="shared" si="11"/>
        <v>0</v>
      </c>
      <c r="K54" s="18">
        <f t="shared" si="12"/>
        <v>1</v>
      </c>
      <c r="L54" s="32">
        <f t="shared" si="13"/>
        <v>0</v>
      </c>
    </row>
    <row r="55" spans="1:12" s="135" customFormat="1" x14ac:dyDescent="0.2">
      <c r="A55" s="123"/>
      <c r="B55" s="384"/>
      <c r="C55" s="384"/>
      <c r="D55" s="134"/>
      <c r="E55" s="126"/>
      <c r="F55" s="134"/>
      <c r="G55" s="126"/>
      <c r="H55" s="134"/>
      <c r="I55" s="126"/>
      <c r="J55" s="134"/>
      <c r="K55" s="126"/>
      <c r="L55" s="134"/>
    </row>
    <row r="56" spans="1:12" s="19" customFormat="1" x14ac:dyDescent="0.2">
      <c r="A56" s="16" t="s">
        <v>7</v>
      </c>
      <c r="B56" s="414"/>
      <c r="C56" s="414"/>
      <c r="D56" s="16"/>
      <c r="E56" s="16"/>
      <c r="F56" s="59" t="s">
        <v>228</v>
      </c>
      <c r="G56" s="15"/>
      <c r="H56" s="16"/>
      <c r="I56" s="16"/>
      <c r="J56" s="16"/>
      <c r="K56" s="16"/>
      <c r="L56" s="46" t="str">
        <f>'Summary Payment Certification'!$H$58</f>
        <v>Revised 06/22/2022</v>
      </c>
    </row>
    <row r="57" spans="1:12" s="19" customFormat="1" x14ac:dyDescent="0.2">
      <c r="A57" s="283" t="s">
        <v>0</v>
      </c>
      <c r="B57" s="283"/>
      <c r="C57" s="283"/>
      <c r="D57" s="283"/>
      <c r="E57" s="283"/>
      <c r="F57" s="283"/>
      <c r="G57" s="283"/>
      <c r="H57" s="283"/>
      <c r="I57" s="283"/>
      <c r="J57" s="283"/>
      <c r="K57" s="283"/>
      <c r="L57" s="283"/>
    </row>
    <row r="58" spans="1:12" s="19" customFormat="1" x14ac:dyDescent="0.2">
      <c r="A58" s="285" t="s">
        <v>1</v>
      </c>
      <c r="B58" s="285"/>
      <c r="C58" s="285"/>
      <c r="D58" s="285"/>
      <c r="E58" s="285"/>
      <c r="F58" s="285"/>
      <c r="G58" s="285"/>
      <c r="H58" s="285"/>
      <c r="I58" s="285"/>
      <c r="J58" s="285"/>
      <c r="K58" s="285"/>
      <c r="L58" s="285"/>
    </row>
    <row r="59" spans="1:12" s="19" customFormat="1" x14ac:dyDescent="0.2">
      <c r="A59" s="372" t="s">
        <v>230</v>
      </c>
      <c r="B59" s="372"/>
      <c r="C59" s="372"/>
      <c r="D59" s="372"/>
      <c r="E59" s="372"/>
      <c r="F59" s="372"/>
      <c r="G59" s="372"/>
      <c r="H59" s="372"/>
      <c r="I59" s="372"/>
      <c r="J59" s="372"/>
      <c r="K59" s="372"/>
      <c r="L59" s="372"/>
    </row>
    <row r="60" spans="1:12" s="19" customFormat="1" ht="13.5" thickBot="1" x14ac:dyDescent="0.25">
      <c r="A60" s="373"/>
      <c r="B60" s="373"/>
      <c r="C60" s="373"/>
      <c r="D60" s="373"/>
      <c r="E60" s="373"/>
      <c r="F60" s="373"/>
      <c r="G60" s="373"/>
      <c r="H60" s="373"/>
      <c r="I60" s="373"/>
      <c r="J60" s="373"/>
      <c r="K60" s="373"/>
      <c r="L60" s="373"/>
    </row>
    <row r="61" spans="1:12" s="19" customFormat="1" x14ac:dyDescent="0.2">
      <c r="A61" s="97" t="s">
        <v>13</v>
      </c>
      <c r="B61" s="374" t="str">
        <f>IF($B$10="","",$B$10)</f>
        <v/>
      </c>
      <c r="C61" s="351"/>
      <c r="D61" s="351"/>
      <c r="E61" s="351"/>
      <c r="F61" s="351"/>
      <c r="G61" s="352"/>
      <c r="H61" s="375" t="s">
        <v>14</v>
      </c>
      <c r="I61" s="357"/>
      <c r="J61" s="142" t="str">
        <f>IF($J$10="","",$J$10)</f>
        <v/>
      </c>
      <c r="K61" s="143" t="s">
        <v>214</v>
      </c>
      <c r="L61" s="144" t="str">
        <f>IF($L$10="","",$L$10)</f>
        <v/>
      </c>
    </row>
    <row r="62" spans="1:12" s="19" customFormat="1" x14ac:dyDescent="0.2">
      <c r="A62" s="98" t="s">
        <v>8</v>
      </c>
      <c r="B62" s="374" t="str">
        <f>IF($B$11="","",$B$11)</f>
        <v/>
      </c>
      <c r="C62" s="351"/>
      <c r="D62" s="351"/>
      <c r="E62" s="351"/>
      <c r="F62" s="351"/>
      <c r="G62" s="352"/>
      <c r="H62" s="376" t="s">
        <v>15</v>
      </c>
      <c r="I62" s="377"/>
      <c r="J62" s="270" t="str">
        <f>IF($J$11="","",$J$11)</f>
        <v/>
      </c>
      <c r="K62" s="277" t="s">
        <v>212</v>
      </c>
      <c r="L62" s="148" t="str">
        <f>IF($L$11="","",$L$11)</f>
        <v/>
      </c>
    </row>
    <row r="63" spans="1:12" s="19" customFormat="1" ht="13.5" thickBot="1" x14ac:dyDescent="0.25">
      <c r="A63" s="98" t="s">
        <v>16</v>
      </c>
      <c r="B63" s="350" t="str">
        <f>IF($B$12="","",$B$12)</f>
        <v/>
      </c>
      <c r="C63" s="355"/>
      <c r="D63" s="277" t="s">
        <v>10</v>
      </c>
      <c r="E63" s="350" t="str">
        <f>IF($E$12="","",$E$12)</f>
        <v/>
      </c>
      <c r="F63" s="351"/>
      <c r="G63" s="352"/>
      <c r="H63" s="353" t="s">
        <v>9</v>
      </c>
      <c r="I63" s="354"/>
      <c r="J63" s="145" t="str">
        <f>IF($J$12="","",$J$12)</f>
        <v/>
      </c>
      <c r="K63" s="278" t="s">
        <v>210</v>
      </c>
      <c r="L63" s="147" t="str">
        <f>IF($L$12="","",$L$12)</f>
        <v/>
      </c>
    </row>
    <row r="64" spans="1:12" s="19" customFormat="1" x14ac:dyDescent="0.2">
      <c r="A64" s="98" t="s">
        <v>17</v>
      </c>
      <c r="B64" s="350" t="str">
        <f>IF($B$13="","",$B$13)</f>
        <v/>
      </c>
      <c r="C64" s="355"/>
      <c r="D64" s="277" t="s">
        <v>173</v>
      </c>
      <c r="E64" s="350" t="str">
        <f>IF($E$13="","",$E$13)</f>
        <v/>
      </c>
      <c r="F64" s="351"/>
      <c r="G64" s="355"/>
      <c r="H64" s="356" t="s">
        <v>211</v>
      </c>
      <c r="I64" s="357"/>
      <c r="J64" s="101" t="str">
        <f>IF($J$13="","",$J$13)</f>
        <v/>
      </c>
      <c r="K64" s="102" t="s">
        <v>213</v>
      </c>
      <c r="L64" s="101" t="str">
        <f>IF($L$13="","",$L$13)</f>
        <v/>
      </c>
    </row>
    <row r="65" spans="1:18" s="19" customFormat="1" x14ac:dyDescent="0.2">
      <c r="A65" s="17"/>
      <c r="B65" s="358"/>
      <c r="C65" s="358"/>
      <c r="D65" s="14"/>
      <c r="E65" s="14"/>
      <c r="F65" s="14"/>
      <c r="G65" s="14"/>
      <c r="H65" s="14"/>
      <c r="I65" s="14"/>
      <c r="J65" s="14"/>
      <c r="K65" s="14"/>
      <c r="L65" s="14"/>
    </row>
    <row r="66" spans="1:18" s="19" customFormat="1" ht="13.5" customHeight="1" x14ac:dyDescent="0.2">
      <c r="A66" s="359" t="s">
        <v>73</v>
      </c>
      <c r="B66" s="344" t="s">
        <v>74</v>
      </c>
      <c r="C66" s="345"/>
      <c r="D66" s="364" t="s">
        <v>75</v>
      </c>
      <c r="E66" s="348" t="s">
        <v>76</v>
      </c>
      <c r="F66" s="331"/>
      <c r="G66" s="331"/>
      <c r="H66" s="331"/>
      <c r="I66" s="331"/>
      <c r="J66" s="349"/>
      <c r="K66" s="344" t="s">
        <v>77</v>
      </c>
      <c r="L66" s="345"/>
    </row>
    <row r="67" spans="1:18" s="19" customFormat="1" x14ac:dyDescent="0.2">
      <c r="A67" s="360"/>
      <c r="B67" s="362"/>
      <c r="C67" s="363"/>
      <c r="D67" s="365"/>
      <c r="E67" s="348" t="s">
        <v>78</v>
      </c>
      <c r="F67" s="349"/>
      <c r="G67" s="348" t="s">
        <v>79</v>
      </c>
      <c r="H67" s="349"/>
      <c r="I67" s="348" t="s">
        <v>80</v>
      </c>
      <c r="J67" s="349"/>
      <c r="K67" s="346"/>
      <c r="L67" s="347"/>
    </row>
    <row r="68" spans="1:18" s="19" customFormat="1" x14ac:dyDescent="0.2">
      <c r="A68" s="361"/>
      <c r="B68" s="346"/>
      <c r="C68" s="347"/>
      <c r="D68" s="366"/>
      <c r="E68" s="276" t="s">
        <v>81</v>
      </c>
      <c r="F68" s="276" t="s">
        <v>82</v>
      </c>
      <c r="G68" s="276" t="s">
        <v>81</v>
      </c>
      <c r="H68" s="276" t="s">
        <v>82</v>
      </c>
      <c r="I68" s="276" t="s">
        <v>81</v>
      </c>
      <c r="J68" s="276" t="s">
        <v>82</v>
      </c>
      <c r="K68" s="276" t="s">
        <v>81</v>
      </c>
      <c r="L68" s="276" t="s">
        <v>82</v>
      </c>
    </row>
    <row r="69" spans="1:18" s="19" customFormat="1" x14ac:dyDescent="0.2">
      <c r="A69" s="13" t="s">
        <v>41</v>
      </c>
      <c r="B69" s="382" t="s">
        <v>42</v>
      </c>
      <c r="C69" s="383"/>
      <c r="D69" s="151">
        <v>0</v>
      </c>
      <c r="E69" s="152">
        <v>0</v>
      </c>
      <c r="F69" s="32">
        <f>SUM(D69*E69)</f>
        <v>0</v>
      </c>
      <c r="G69" s="152">
        <v>0</v>
      </c>
      <c r="H69" s="32">
        <f>SUM(D69*G69)</f>
        <v>0</v>
      </c>
      <c r="I69" s="18">
        <f>SUM(E69+G69)</f>
        <v>0</v>
      </c>
      <c r="J69" s="32">
        <f>SUM(D69*I69)</f>
        <v>0</v>
      </c>
      <c r="K69" s="18">
        <f>SUM(100%-I69)</f>
        <v>1</v>
      </c>
      <c r="L69" s="32">
        <f>SUM(D69-J69)</f>
        <v>0</v>
      </c>
    </row>
    <row r="70" spans="1:18" s="19" customFormat="1" x14ac:dyDescent="0.2">
      <c r="A70" s="13" t="s">
        <v>44</v>
      </c>
      <c r="B70" s="382" t="s">
        <v>109</v>
      </c>
      <c r="C70" s="383"/>
      <c r="D70" s="151">
        <v>0</v>
      </c>
      <c r="E70" s="152">
        <v>0</v>
      </c>
      <c r="F70" s="32">
        <f>SUM(D70*E70)</f>
        <v>0</v>
      </c>
      <c r="G70" s="152">
        <v>0</v>
      </c>
      <c r="H70" s="32">
        <f>SUM(D70*G70)</f>
        <v>0</v>
      </c>
      <c r="I70" s="18">
        <f>SUM(E70+G70)</f>
        <v>0</v>
      </c>
      <c r="J70" s="32">
        <f>SUM(D70*I70)</f>
        <v>0</v>
      </c>
      <c r="K70" s="18">
        <f>SUM(100%-I70)</f>
        <v>1</v>
      </c>
      <c r="L70" s="32">
        <f>SUM(D70-J70)</f>
        <v>0</v>
      </c>
    </row>
    <row r="71" spans="1:18" s="19" customFormat="1" x14ac:dyDescent="0.2">
      <c r="A71" s="13" t="s">
        <v>45</v>
      </c>
      <c r="B71" s="382" t="s">
        <v>46</v>
      </c>
      <c r="C71" s="383"/>
      <c r="D71" s="151">
        <v>0</v>
      </c>
      <c r="E71" s="152">
        <v>0</v>
      </c>
      <c r="F71" s="32">
        <f t="shared" ref="F71:F134" si="14">SUM(D71*E71)</f>
        <v>0</v>
      </c>
      <c r="G71" s="152">
        <v>0</v>
      </c>
      <c r="H71" s="32">
        <f t="shared" ref="H71:H134" si="15">SUM(D71*G71)</f>
        <v>0</v>
      </c>
      <c r="I71" s="18">
        <f t="shared" ref="I71" si="16">SUM(E71+G71)</f>
        <v>0</v>
      </c>
      <c r="J71" s="32">
        <f t="shared" ref="J71:J134" si="17">SUM(D71*I71)</f>
        <v>0</v>
      </c>
      <c r="K71" s="18">
        <f t="shared" ref="K71" si="18">SUM(100%-I71)</f>
        <v>1</v>
      </c>
      <c r="L71" s="32">
        <f t="shared" ref="L71:L134" si="19">SUM(D71-J71)</f>
        <v>0</v>
      </c>
    </row>
    <row r="72" spans="1:18" s="19" customFormat="1" x14ac:dyDescent="0.2">
      <c r="A72" s="13" t="s">
        <v>47</v>
      </c>
      <c r="B72" s="382" t="s">
        <v>84</v>
      </c>
      <c r="C72" s="383"/>
      <c r="D72" s="151">
        <v>0</v>
      </c>
      <c r="E72" s="152">
        <v>0</v>
      </c>
      <c r="F72" s="32">
        <f t="shared" si="14"/>
        <v>0</v>
      </c>
      <c r="G72" s="152">
        <v>0</v>
      </c>
      <c r="H72" s="32">
        <f t="shared" si="15"/>
        <v>0</v>
      </c>
      <c r="I72" s="18">
        <f>SUM(E72+G72)</f>
        <v>0</v>
      </c>
      <c r="J72" s="32">
        <f t="shared" si="17"/>
        <v>0</v>
      </c>
      <c r="K72" s="18">
        <f>SUM(100%-I72)</f>
        <v>1</v>
      </c>
      <c r="L72" s="32">
        <f t="shared" si="19"/>
        <v>0</v>
      </c>
    </row>
    <row r="73" spans="1:18" s="19" customFormat="1" x14ac:dyDescent="0.2">
      <c r="A73" s="13" t="s">
        <v>48</v>
      </c>
      <c r="B73" s="382" t="s">
        <v>49</v>
      </c>
      <c r="C73" s="383"/>
      <c r="D73" s="151">
        <v>0</v>
      </c>
      <c r="E73" s="152">
        <v>0</v>
      </c>
      <c r="F73" s="32">
        <f t="shared" si="14"/>
        <v>0</v>
      </c>
      <c r="G73" s="152">
        <v>0</v>
      </c>
      <c r="H73" s="32">
        <f t="shared" si="15"/>
        <v>0</v>
      </c>
      <c r="I73" s="18">
        <f>SUM(E73+G73)</f>
        <v>0</v>
      </c>
      <c r="J73" s="32">
        <f t="shared" si="17"/>
        <v>0</v>
      </c>
      <c r="K73" s="18">
        <f>SUM(100%-I73)</f>
        <v>1</v>
      </c>
      <c r="L73" s="32">
        <f t="shared" si="19"/>
        <v>0</v>
      </c>
    </row>
    <row r="74" spans="1:18" s="19" customFormat="1" x14ac:dyDescent="0.2">
      <c r="A74" s="13" t="s">
        <v>50</v>
      </c>
      <c r="B74" s="382" t="s">
        <v>51</v>
      </c>
      <c r="C74" s="383"/>
      <c r="D74" s="151">
        <v>0</v>
      </c>
      <c r="E74" s="152">
        <v>0</v>
      </c>
      <c r="F74" s="32">
        <f t="shared" si="14"/>
        <v>0</v>
      </c>
      <c r="G74" s="152">
        <v>0</v>
      </c>
      <c r="H74" s="32">
        <f t="shared" si="15"/>
        <v>0</v>
      </c>
      <c r="I74" s="18">
        <f>SUM(E74+G74)</f>
        <v>0</v>
      </c>
      <c r="J74" s="32">
        <f t="shared" si="17"/>
        <v>0</v>
      </c>
      <c r="K74" s="18">
        <f>SUM(100%-I74)</f>
        <v>1</v>
      </c>
      <c r="L74" s="32">
        <f t="shared" si="19"/>
        <v>0</v>
      </c>
    </row>
    <row r="75" spans="1:18" s="19" customFormat="1" x14ac:dyDescent="0.2">
      <c r="A75" s="13" t="s">
        <v>54</v>
      </c>
      <c r="B75" s="382" t="s">
        <v>55</v>
      </c>
      <c r="C75" s="383"/>
      <c r="D75" s="151">
        <v>0</v>
      </c>
      <c r="E75" s="152">
        <v>0</v>
      </c>
      <c r="F75" s="32">
        <f t="shared" si="14"/>
        <v>0</v>
      </c>
      <c r="G75" s="152">
        <v>0</v>
      </c>
      <c r="H75" s="32">
        <f t="shared" si="15"/>
        <v>0</v>
      </c>
      <c r="I75" s="18">
        <f>SUM(E75+G75)</f>
        <v>0</v>
      </c>
      <c r="J75" s="32">
        <f t="shared" si="17"/>
        <v>0</v>
      </c>
      <c r="K75" s="18">
        <f>SUM(100%-I75)</f>
        <v>1</v>
      </c>
      <c r="L75" s="32">
        <f t="shared" si="19"/>
        <v>0</v>
      </c>
      <c r="R75" s="19" t="s">
        <v>99</v>
      </c>
    </row>
    <row r="76" spans="1:18" s="19" customFormat="1" x14ac:dyDescent="0.2">
      <c r="A76" s="13" t="s">
        <v>57</v>
      </c>
      <c r="B76" s="382" t="s">
        <v>110</v>
      </c>
      <c r="C76" s="383"/>
      <c r="D76" s="151">
        <v>0</v>
      </c>
      <c r="E76" s="152">
        <v>0</v>
      </c>
      <c r="F76" s="32">
        <f t="shared" si="14"/>
        <v>0</v>
      </c>
      <c r="G76" s="152">
        <v>0</v>
      </c>
      <c r="H76" s="32">
        <f t="shared" si="15"/>
        <v>0</v>
      </c>
      <c r="I76" s="18">
        <f>SUM(E76+G76)</f>
        <v>0</v>
      </c>
      <c r="J76" s="32">
        <f t="shared" si="17"/>
        <v>0</v>
      </c>
      <c r="K76" s="18">
        <f>SUM(100%-I76)</f>
        <v>1</v>
      </c>
      <c r="L76" s="32">
        <f t="shared" si="19"/>
        <v>0</v>
      </c>
    </row>
    <row r="77" spans="1:18" s="19" customFormat="1" x14ac:dyDescent="0.2">
      <c r="A77" s="58" t="s">
        <v>59</v>
      </c>
      <c r="B77" s="380" t="s">
        <v>111</v>
      </c>
      <c r="C77" s="381"/>
      <c r="D77" s="151">
        <v>0</v>
      </c>
      <c r="E77" s="152">
        <v>0</v>
      </c>
      <c r="F77" s="32">
        <f t="shared" si="14"/>
        <v>0</v>
      </c>
      <c r="G77" s="152">
        <v>0</v>
      </c>
      <c r="H77" s="32">
        <f t="shared" si="15"/>
        <v>0</v>
      </c>
      <c r="I77" s="18">
        <f t="shared" ref="I77:I83" si="20">SUM(E77+G77)</f>
        <v>0</v>
      </c>
      <c r="J77" s="32">
        <f t="shared" si="17"/>
        <v>0</v>
      </c>
      <c r="K77" s="18">
        <f t="shared" ref="K77:K83" si="21">SUM(100%-I77)</f>
        <v>1</v>
      </c>
      <c r="L77" s="32">
        <f t="shared" si="19"/>
        <v>0</v>
      </c>
    </row>
    <row r="78" spans="1:18" s="19" customFormat="1" x14ac:dyDescent="0.2">
      <c r="A78" s="58" t="s">
        <v>61</v>
      </c>
      <c r="B78" s="380" t="s">
        <v>113</v>
      </c>
      <c r="C78" s="381"/>
      <c r="D78" s="151">
        <v>0</v>
      </c>
      <c r="E78" s="152">
        <v>0</v>
      </c>
      <c r="F78" s="32">
        <f t="shared" si="14"/>
        <v>0</v>
      </c>
      <c r="G78" s="152">
        <v>0</v>
      </c>
      <c r="H78" s="32">
        <f t="shared" si="15"/>
        <v>0</v>
      </c>
      <c r="I78" s="18">
        <f t="shared" si="20"/>
        <v>0</v>
      </c>
      <c r="J78" s="32">
        <f t="shared" si="17"/>
        <v>0</v>
      </c>
      <c r="K78" s="18">
        <f t="shared" si="21"/>
        <v>1</v>
      </c>
      <c r="L78" s="32">
        <f t="shared" si="19"/>
        <v>0</v>
      </c>
    </row>
    <row r="79" spans="1:18" s="19" customFormat="1" x14ac:dyDescent="0.2">
      <c r="A79" s="13" t="s">
        <v>67</v>
      </c>
      <c r="B79" s="382" t="s">
        <v>102</v>
      </c>
      <c r="C79" s="383"/>
      <c r="D79" s="151">
        <v>0</v>
      </c>
      <c r="E79" s="152">
        <v>0</v>
      </c>
      <c r="F79" s="32">
        <f t="shared" si="14"/>
        <v>0</v>
      </c>
      <c r="G79" s="152">
        <v>0</v>
      </c>
      <c r="H79" s="32">
        <f t="shared" si="15"/>
        <v>0</v>
      </c>
      <c r="I79" s="18">
        <f t="shared" si="20"/>
        <v>0</v>
      </c>
      <c r="J79" s="32">
        <f t="shared" si="17"/>
        <v>0</v>
      </c>
      <c r="K79" s="18">
        <f t="shared" si="21"/>
        <v>1</v>
      </c>
      <c r="L79" s="32">
        <f t="shared" si="19"/>
        <v>0</v>
      </c>
    </row>
    <row r="80" spans="1:18" s="19" customFormat="1" x14ac:dyDescent="0.2">
      <c r="A80" s="13" t="s">
        <v>68</v>
      </c>
      <c r="B80" s="382" t="s">
        <v>69</v>
      </c>
      <c r="C80" s="383"/>
      <c r="D80" s="151">
        <v>0</v>
      </c>
      <c r="E80" s="152">
        <v>0</v>
      </c>
      <c r="F80" s="32">
        <f t="shared" si="14"/>
        <v>0</v>
      </c>
      <c r="G80" s="152">
        <v>0</v>
      </c>
      <c r="H80" s="32">
        <f t="shared" si="15"/>
        <v>0</v>
      </c>
      <c r="I80" s="18">
        <f t="shared" si="20"/>
        <v>0</v>
      </c>
      <c r="J80" s="32">
        <f t="shared" si="17"/>
        <v>0</v>
      </c>
      <c r="K80" s="18">
        <f t="shared" si="21"/>
        <v>1</v>
      </c>
      <c r="L80" s="32">
        <f t="shared" si="19"/>
        <v>0</v>
      </c>
    </row>
    <row r="81" spans="1:13" s="19" customFormat="1" x14ac:dyDescent="0.2">
      <c r="A81" s="13" t="s">
        <v>70</v>
      </c>
      <c r="B81" s="378" t="s">
        <v>112</v>
      </c>
      <c r="C81" s="379"/>
      <c r="D81" s="151">
        <v>0</v>
      </c>
      <c r="E81" s="152">
        <v>0</v>
      </c>
      <c r="F81" s="32">
        <f t="shared" si="14"/>
        <v>0</v>
      </c>
      <c r="G81" s="152">
        <v>0</v>
      </c>
      <c r="H81" s="32">
        <f t="shared" si="15"/>
        <v>0</v>
      </c>
      <c r="I81" s="18">
        <f t="shared" si="20"/>
        <v>0</v>
      </c>
      <c r="J81" s="32">
        <f t="shared" si="17"/>
        <v>0</v>
      </c>
      <c r="K81" s="18">
        <f t="shared" si="21"/>
        <v>1</v>
      </c>
      <c r="L81" s="32">
        <f t="shared" si="19"/>
        <v>0</v>
      </c>
    </row>
    <row r="82" spans="1:13" x14ac:dyDescent="0.2">
      <c r="A82" s="13" t="s">
        <v>71</v>
      </c>
      <c r="B82" s="378" t="s">
        <v>103</v>
      </c>
      <c r="C82" s="379"/>
      <c r="D82" s="151">
        <v>0</v>
      </c>
      <c r="E82" s="152">
        <v>0</v>
      </c>
      <c r="F82" s="32">
        <f t="shared" si="14"/>
        <v>0</v>
      </c>
      <c r="G82" s="152">
        <v>0</v>
      </c>
      <c r="H82" s="32">
        <f t="shared" si="15"/>
        <v>0</v>
      </c>
      <c r="I82" s="18">
        <f t="shared" si="20"/>
        <v>0</v>
      </c>
      <c r="J82" s="32">
        <f t="shared" si="17"/>
        <v>0</v>
      </c>
      <c r="K82" s="18">
        <f t="shared" si="21"/>
        <v>1</v>
      </c>
      <c r="L82" s="32">
        <f t="shared" si="19"/>
        <v>0</v>
      </c>
    </row>
    <row r="83" spans="1:13" x14ac:dyDescent="0.2">
      <c r="A83" s="13" t="s">
        <v>19</v>
      </c>
      <c r="B83" s="378" t="s">
        <v>20</v>
      </c>
      <c r="C83" s="379"/>
      <c r="D83" s="151">
        <v>0</v>
      </c>
      <c r="E83" s="152">
        <v>0</v>
      </c>
      <c r="F83" s="32">
        <f t="shared" si="14"/>
        <v>0</v>
      </c>
      <c r="G83" s="152">
        <v>0</v>
      </c>
      <c r="H83" s="32">
        <f t="shared" si="15"/>
        <v>0</v>
      </c>
      <c r="I83" s="18">
        <f t="shared" si="20"/>
        <v>0</v>
      </c>
      <c r="J83" s="32">
        <f t="shared" si="17"/>
        <v>0</v>
      </c>
      <c r="K83" s="18">
        <f t="shared" si="21"/>
        <v>1</v>
      </c>
      <c r="L83" s="32">
        <f t="shared" si="19"/>
        <v>0</v>
      </c>
    </row>
    <row r="84" spans="1:13" ht="12.75" customHeight="1" x14ac:dyDescent="0.2">
      <c r="A84" s="13" t="s">
        <v>21</v>
      </c>
      <c r="B84" s="378" t="s">
        <v>114</v>
      </c>
      <c r="C84" s="379"/>
      <c r="D84" s="151">
        <v>0</v>
      </c>
      <c r="E84" s="152">
        <v>0</v>
      </c>
      <c r="F84" s="32">
        <f t="shared" si="14"/>
        <v>0</v>
      </c>
      <c r="G84" s="152">
        <v>0</v>
      </c>
      <c r="H84" s="32">
        <f t="shared" si="15"/>
        <v>0</v>
      </c>
      <c r="I84" s="18">
        <f t="shared" si="10"/>
        <v>0</v>
      </c>
      <c r="J84" s="32">
        <f t="shared" si="17"/>
        <v>0</v>
      </c>
      <c r="K84" s="18">
        <f t="shared" si="12"/>
        <v>1</v>
      </c>
      <c r="L84" s="32">
        <f t="shared" si="19"/>
        <v>0</v>
      </c>
      <c r="M84" s="1"/>
    </row>
    <row r="85" spans="1:13" ht="12.75" customHeight="1" x14ac:dyDescent="0.2">
      <c r="A85" s="13" t="s">
        <v>23</v>
      </c>
      <c r="B85" s="378" t="s">
        <v>115</v>
      </c>
      <c r="C85" s="379"/>
      <c r="D85" s="151">
        <v>0</v>
      </c>
      <c r="E85" s="152">
        <v>0</v>
      </c>
      <c r="F85" s="32">
        <f t="shared" si="14"/>
        <v>0</v>
      </c>
      <c r="G85" s="152">
        <v>0</v>
      </c>
      <c r="H85" s="32">
        <f t="shared" si="15"/>
        <v>0</v>
      </c>
      <c r="I85" s="18">
        <f t="shared" si="10"/>
        <v>0</v>
      </c>
      <c r="J85" s="32">
        <f t="shared" si="17"/>
        <v>0</v>
      </c>
      <c r="K85" s="18">
        <f t="shared" si="12"/>
        <v>1</v>
      </c>
      <c r="L85" s="32">
        <f t="shared" si="19"/>
        <v>0</v>
      </c>
      <c r="M85" s="2"/>
    </row>
    <row r="86" spans="1:13" s="31" customFormat="1" ht="12.75" customHeight="1" x14ac:dyDescent="0.2">
      <c r="A86" s="13" t="s">
        <v>29</v>
      </c>
      <c r="B86" s="378" t="s">
        <v>30</v>
      </c>
      <c r="C86" s="379"/>
      <c r="D86" s="151">
        <v>0</v>
      </c>
      <c r="E86" s="152">
        <v>0</v>
      </c>
      <c r="F86" s="32">
        <f t="shared" si="14"/>
        <v>0</v>
      </c>
      <c r="G86" s="152">
        <v>0</v>
      </c>
      <c r="H86" s="32">
        <f t="shared" si="15"/>
        <v>0</v>
      </c>
      <c r="I86" s="18">
        <f t="shared" si="10"/>
        <v>0</v>
      </c>
      <c r="J86" s="32">
        <f t="shared" si="17"/>
        <v>0</v>
      </c>
      <c r="K86" s="18">
        <f t="shared" si="12"/>
        <v>1</v>
      </c>
      <c r="L86" s="32">
        <f t="shared" si="19"/>
        <v>0</v>
      </c>
      <c r="M86" s="40"/>
    </row>
    <row r="87" spans="1:13" s="31" customFormat="1" ht="12.75" customHeight="1" x14ac:dyDescent="0.2">
      <c r="A87" s="13" t="s">
        <v>33</v>
      </c>
      <c r="B87" s="378" t="s">
        <v>34</v>
      </c>
      <c r="C87" s="379"/>
      <c r="D87" s="151">
        <v>0</v>
      </c>
      <c r="E87" s="152">
        <v>0</v>
      </c>
      <c r="F87" s="32">
        <f t="shared" si="14"/>
        <v>0</v>
      </c>
      <c r="G87" s="152">
        <v>0</v>
      </c>
      <c r="H87" s="32">
        <f t="shared" si="15"/>
        <v>0</v>
      </c>
      <c r="I87" s="18">
        <f t="shared" si="10"/>
        <v>0</v>
      </c>
      <c r="J87" s="32">
        <f t="shared" si="17"/>
        <v>0</v>
      </c>
      <c r="K87" s="18">
        <f t="shared" si="12"/>
        <v>1</v>
      </c>
      <c r="L87" s="32">
        <f t="shared" si="19"/>
        <v>0</v>
      </c>
      <c r="M87" s="10"/>
    </row>
    <row r="88" spans="1:13" s="31" customFormat="1" ht="12.75" customHeight="1" x14ac:dyDescent="0.2">
      <c r="A88" s="13" t="s">
        <v>37</v>
      </c>
      <c r="B88" s="382" t="s">
        <v>85</v>
      </c>
      <c r="C88" s="383"/>
      <c r="D88" s="151">
        <v>0</v>
      </c>
      <c r="E88" s="152">
        <v>0</v>
      </c>
      <c r="F88" s="32">
        <f t="shared" si="14"/>
        <v>0</v>
      </c>
      <c r="G88" s="152">
        <v>0</v>
      </c>
      <c r="H88" s="32">
        <f t="shared" si="15"/>
        <v>0</v>
      </c>
      <c r="I88" s="18">
        <f t="shared" si="10"/>
        <v>0</v>
      </c>
      <c r="J88" s="32">
        <f t="shared" si="17"/>
        <v>0</v>
      </c>
      <c r="K88" s="18">
        <f t="shared" si="12"/>
        <v>1</v>
      </c>
      <c r="L88" s="32">
        <f t="shared" si="19"/>
        <v>0</v>
      </c>
      <c r="M88" s="10"/>
    </row>
    <row r="89" spans="1:13" s="31" customFormat="1" x14ac:dyDescent="0.2">
      <c r="A89" s="13" t="s">
        <v>39</v>
      </c>
      <c r="B89" s="382" t="s">
        <v>40</v>
      </c>
      <c r="C89" s="383"/>
      <c r="D89" s="151">
        <v>0</v>
      </c>
      <c r="E89" s="152">
        <v>0</v>
      </c>
      <c r="F89" s="32">
        <f t="shared" si="14"/>
        <v>0</v>
      </c>
      <c r="G89" s="152">
        <v>0</v>
      </c>
      <c r="H89" s="32">
        <f t="shared" si="15"/>
        <v>0</v>
      </c>
      <c r="I89" s="18">
        <f t="shared" si="10"/>
        <v>0</v>
      </c>
      <c r="J89" s="32">
        <f t="shared" si="17"/>
        <v>0</v>
      </c>
      <c r="K89" s="18">
        <f t="shared" si="12"/>
        <v>1</v>
      </c>
      <c r="L89" s="32">
        <f t="shared" si="19"/>
        <v>0</v>
      </c>
      <c r="M89" s="10"/>
    </row>
    <row r="90" spans="1:13" s="31" customFormat="1" x14ac:dyDescent="0.2">
      <c r="A90" s="13" t="s">
        <v>43</v>
      </c>
      <c r="B90" s="382" t="s">
        <v>116</v>
      </c>
      <c r="C90" s="383"/>
      <c r="D90" s="151">
        <v>0</v>
      </c>
      <c r="E90" s="152">
        <v>0</v>
      </c>
      <c r="F90" s="32">
        <f t="shared" si="14"/>
        <v>0</v>
      </c>
      <c r="G90" s="152">
        <v>0</v>
      </c>
      <c r="H90" s="32">
        <f t="shared" si="15"/>
        <v>0</v>
      </c>
      <c r="I90" s="18">
        <f t="shared" si="10"/>
        <v>0</v>
      </c>
      <c r="J90" s="32">
        <f t="shared" si="17"/>
        <v>0</v>
      </c>
      <c r="K90" s="18">
        <f t="shared" si="12"/>
        <v>1</v>
      </c>
      <c r="L90" s="32">
        <f t="shared" si="19"/>
        <v>0</v>
      </c>
      <c r="M90" s="3"/>
    </row>
    <row r="91" spans="1:13" s="31" customFormat="1" x14ac:dyDescent="0.2">
      <c r="A91" s="13" t="s">
        <v>52</v>
      </c>
      <c r="B91" s="382" t="s">
        <v>53</v>
      </c>
      <c r="C91" s="383"/>
      <c r="D91" s="151">
        <v>0</v>
      </c>
      <c r="E91" s="152">
        <v>0</v>
      </c>
      <c r="F91" s="32">
        <f t="shared" si="14"/>
        <v>0</v>
      </c>
      <c r="G91" s="152">
        <v>0</v>
      </c>
      <c r="H91" s="32">
        <f t="shared" si="15"/>
        <v>0</v>
      </c>
      <c r="I91" s="18">
        <f t="shared" si="10"/>
        <v>0</v>
      </c>
      <c r="J91" s="32">
        <f t="shared" si="17"/>
        <v>0</v>
      </c>
      <c r="K91" s="18">
        <f t="shared" si="12"/>
        <v>1</v>
      </c>
      <c r="L91" s="32">
        <f t="shared" si="19"/>
        <v>0</v>
      </c>
    </row>
    <row r="92" spans="1:13" s="41" customFormat="1" ht="12.75" customHeight="1" x14ac:dyDescent="0.2">
      <c r="A92" s="13" t="s">
        <v>56</v>
      </c>
      <c r="B92" s="382" t="s">
        <v>117</v>
      </c>
      <c r="C92" s="383"/>
      <c r="D92" s="151">
        <v>0</v>
      </c>
      <c r="E92" s="152">
        <v>0</v>
      </c>
      <c r="F92" s="32">
        <f t="shared" si="14"/>
        <v>0</v>
      </c>
      <c r="G92" s="152">
        <v>0</v>
      </c>
      <c r="H92" s="32">
        <f t="shared" si="15"/>
        <v>0</v>
      </c>
      <c r="I92" s="18">
        <f t="shared" si="10"/>
        <v>0</v>
      </c>
      <c r="J92" s="32">
        <f t="shared" si="17"/>
        <v>0</v>
      </c>
      <c r="K92" s="18">
        <f t="shared" si="12"/>
        <v>1</v>
      </c>
      <c r="L92" s="32">
        <f t="shared" si="19"/>
        <v>0</v>
      </c>
    </row>
    <row r="93" spans="1:13" s="41" customFormat="1" ht="12.75" customHeight="1" x14ac:dyDescent="0.2">
      <c r="A93" s="13" t="s">
        <v>58</v>
      </c>
      <c r="B93" s="382" t="s">
        <v>118</v>
      </c>
      <c r="C93" s="383"/>
      <c r="D93" s="151">
        <v>0</v>
      </c>
      <c r="E93" s="152">
        <v>0</v>
      </c>
      <c r="F93" s="32">
        <f t="shared" si="14"/>
        <v>0</v>
      </c>
      <c r="G93" s="152">
        <v>0</v>
      </c>
      <c r="H93" s="32">
        <f t="shared" si="15"/>
        <v>0</v>
      </c>
      <c r="I93" s="18">
        <f t="shared" si="10"/>
        <v>0</v>
      </c>
      <c r="J93" s="32">
        <f t="shared" si="17"/>
        <v>0</v>
      </c>
      <c r="K93" s="18">
        <f t="shared" si="12"/>
        <v>1</v>
      </c>
      <c r="L93" s="32">
        <f t="shared" si="19"/>
        <v>0</v>
      </c>
    </row>
    <row r="94" spans="1:13" s="41" customFormat="1" ht="25.5" customHeight="1" x14ac:dyDescent="0.2">
      <c r="A94" s="13" t="s">
        <v>60</v>
      </c>
      <c r="B94" s="382" t="s">
        <v>119</v>
      </c>
      <c r="C94" s="383"/>
      <c r="D94" s="151">
        <v>0</v>
      </c>
      <c r="E94" s="152">
        <v>0</v>
      </c>
      <c r="F94" s="32">
        <f t="shared" si="14"/>
        <v>0</v>
      </c>
      <c r="G94" s="152">
        <v>0</v>
      </c>
      <c r="H94" s="32">
        <f t="shared" si="15"/>
        <v>0</v>
      </c>
      <c r="I94" s="18">
        <f>SUM(E94+G94)</f>
        <v>0</v>
      </c>
      <c r="J94" s="32">
        <f t="shared" si="17"/>
        <v>0</v>
      </c>
      <c r="K94" s="18">
        <f>SUM(100%-I94)</f>
        <v>1</v>
      </c>
      <c r="L94" s="32">
        <f t="shared" si="19"/>
        <v>0</v>
      </c>
    </row>
    <row r="95" spans="1:13" s="41" customFormat="1" x14ac:dyDescent="0.2">
      <c r="A95" s="13" t="s">
        <v>62</v>
      </c>
      <c r="B95" s="382" t="s">
        <v>120</v>
      </c>
      <c r="C95" s="383"/>
      <c r="D95" s="151">
        <v>0</v>
      </c>
      <c r="E95" s="152">
        <v>0</v>
      </c>
      <c r="F95" s="32">
        <f t="shared" si="14"/>
        <v>0</v>
      </c>
      <c r="G95" s="152">
        <v>0</v>
      </c>
      <c r="H95" s="32">
        <f t="shared" si="15"/>
        <v>0</v>
      </c>
      <c r="I95" s="18">
        <f>SUM(E95+G95)</f>
        <v>0</v>
      </c>
      <c r="J95" s="32">
        <f t="shared" si="17"/>
        <v>0</v>
      </c>
      <c r="K95" s="18">
        <f>SUM(100%-I95)</f>
        <v>1</v>
      </c>
      <c r="L95" s="32">
        <f t="shared" si="19"/>
        <v>0</v>
      </c>
    </row>
    <row r="96" spans="1:13" s="41" customFormat="1" ht="12.75" customHeight="1" x14ac:dyDescent="0.2">
      <c r="A96" s="13" t="s">
        <v>63</v>
      </c>
      <c r="B96" s="382" t="s">
        <v>121</v>
      </c>
      <c r="C96" s="383"/>
      <c r="D96" s="151">
        <v>0</v>
      </c>
      <c r="E96" s="152">
        <v>0</v>
      </c>
      <c r="F96" s="32">
        <f t="shared" si="14"/>
        <v>0</v>
      </c>
      <c r="G96" s="152">
        <v>0</v>
      </c>
      <c r="H96" s="32">
        <f t="shared" si="15"/>
        <v>0</v>
      </c>
      <c r="I96" s="18">
        <f>SUM(E96+G96)</f>
        <v>0</v>
      </c>
      <c r="J96" s="32">
        <f t="shared" si="17"/>
        <v>0</v>
      </c>
      <c r="K96" s="18">
        <f>SUM(100%-I96)</f>
        <v>1</v>
      </c>
      <c r="L96" s="32">
        <f t="shared" si="19"/>
        <v>0</v>
      </c>
    </row>
    <row r="97" spans="1:12" s="31" customFormat="1" x14ac:dyDescent="0.2">
      <c r="A97" s="13" t="s">
        <v>64</v>
      </c>
      <c r="B97" s="382" t="s">
        <v>122</v>
      </c>
      <c r="C97" s="383"/>
      <c r="D97" s="151">
        <v>0</v>
      </c>
      <c r="E97" s="154">
        <v>0</v>
      </c>
      <c r="F97" s="33">
        <f t="shared" si="14"/>
        <v>0</v>
      </c>
      <c r="G97" s="154">
        <v>0</v>
      </c>
      <c r="H97" s="33">
        <f t="shared" si="15"/>
        <v>0</v>
      </c>
      <c r="I97" s="20">
        <f t="shared" si="10"/>
        <v>0</v>
      </c>
      <c r="J97" s="33">
        <f t="shared" si="17"/>
        <v>0</v>
      </c>
      <c r="K97" s="20">
        <f t="shared" si="12"/>
        <v>1</v>
      </c>
      <c r="L97" s="33">
        <f t="shared" si="19"/>
        <v>0</v>
      </c>
    </row>
    <row r="98" spans="1:12" s="31" customFormat="1" x14ac:dyDescent="0.2">
      <c r="A98" s="13" t="s">
        <v>65</v>
      </c>
      <c r="B98" s="382" t="s">
        <v>66</v>
      </c>
      <c r="C98" s="383"/>
      <c r="D98" s="151">
        <v>0</v>
      </c>
      <c r="E98" s="152">
        <v>0</v>
      </c>
      <c r="F98" s="32">
        <f t="shared" si="14"/>
        <v>0</v>
      </c>
      <c r="G98" s="152">
        <v>0</v>
      </c>
      <c r="H98" s="32">
        <f t="shared" si="15"/>
        <v>0</v>
      </c>
      <c r="I98" s="18">
        <f t="shared" si="10"/>
        <v>0</v>
      </c>
      <c r="J98" s="32">
        <f t="shared" si="17"/>
        <v>0</v>
      </c>
      <c r="K98" s="18">
        <f t="shared" si="12"/>
        <v>1</v>
      </c>
      <c r="L98" s="32">
        <f t="shared" si="19"/>
        <v>0</v>
      </c>
    </row>
    <row r="99" spans="1:12" s="31" customFormat="1" x14ac:dyDescent="0.2">
      <c r="A99" s="13" t="s">
        <v>72</v>
      </c>
      <c r="B99" s="378" t="s">
        <v>132</v>
      </c>
      <c r="C99" s="379"/>
      <c r="D99" s="151">
        <v>0</v>
      </c>
      <c r="E99" s="152">
        <v>0</v>
      </c>
      <c r="F99" s="32">
        <f t="shared" si="14"/>
        <v>0</v>
      </c>
      <c r="G99" s="152">
        <v>0</v>
      </c>
      <c r="H99" s="32">
        <f t="shared" si="15"/>
        <v>0</v>
      </c>
      <c r="I99" s="18">
        <f t="shared" si="10"/>
        <v>0</v>
      </c>
      <c r="J99" s="32">
        <f t="shared" si="17"/>
        <v>0</v>
      </c>
      <c r="K99" s="18">
        <f t="shared" si="12"/>
        <v>1</v>
      </c>
      <c r="L99" s="32">
        <f t="shared" si="19"/>
        <v>0</v>
      </c>
    </row>
    <row r="100" spans="1:12" s="31" customFormat="1" x14ac:dyDescent="0.2">
      <c r="A100" s="13" t="s">
        <v>72</v>
      </c>
      <c r="B100" s="378" t="s">
        <v>133</v>
      </c>
      <c r="C100" s="379"/>
      <c r="D100" s="151">
        <v>0</v>
      </c>
      <c r="E100" s="152">
        <v>0</v>
      </c>
      <c r="F100" s="32">
        <f t="shared" si="14"/>
        <v>0</v>
      </c>
      <c r="G100" s="152">
        <v>0</v>
      </c>
      <c r="H100" s="32">
        <f t="shared" si="15"/>
        <v>0</v>
      </c>
      <c r="I100" s="18">
        <f t="shared" si="10"/>
        <v>0</v>
      </c>
      <c r="J100" s="32">
        <f t="shared" si="17"/>
        <v>0</v>
      </c>
      <c r="K100" s="18">
        <f t="shared" si="12"/>
        <v>1</v>
      </c>
      <c r="L100" s="32">
        <f t="shared" si="19"/>
        <v>0</v>
      </c>
    </row>
    <row r="101" spans="1:12" s="31" customFormat="1" x14ac:dyDescent="0.2">
      <c r="A101" s="136" t="s">
        <v>72</v>
      </c>
      <c r="B101" s="370" t="s">
        <v>88</v>
      </c>
      <c r="C101" s="371"/>
      <c r="D101" s="151">
        <v>0</v>
      </c>
      <c r="E101" s="152">
        <v>0</v>
      </c>
      <c r="F101" s="32">
        <f t="shared" si="14"/>
        <v>0</v>
      </c>
      <c r="G101" s="152">
        <v>0</v>
      </c>
      <c r="H101" s="32">
        <f t="shared" si="15"/>
        <v>0</v>
      </c>
      <c r="I101" s="18">
        <f t="shared" si="10"/>
        <v>0</v>
      </c>
      <c r="J101" s="32">
        <f t="shared" si="17"/>
        <v>0</v>
      </c>
      <c r="K101" s="18">
        <f t="shared" si="12"/>
        <v>1</v>
      </c>
      <c r="L101" s="32">
        <f t="shared" si="19"/>
        <v>0</v>
      </c>
    </row>
    <row r="102" spans="1:12" s="31" customFormat="1" x14ac:dyDescent="0.2">
      <c r="A102" s="136" t="s">
        <v>72</v>
      </c>
      <c r="B102" s="370" t="s">
        <v>88</v>
      </c>
      <c r="C102" s="371"/>
      <c r="D102" s="151">
        <v>0</v>
      </c>
      <c r="E102" s="152">
        <v>0</v>
      </c>
      <c r="F102" s="32">
        <f t="shared" si="14"/>
        <v>0</v>
      </c>
      <c r="G102" s="152">
        <v>0</v>
      </c>
      <c r="H102" s="32">
        <f t="shared" si="15"/>
        <v>0</v>
      </c>
      <c r="I102" s="18">
        <f t="shared" ref="I102:I105" si="22">SUM(E102+G102)</f>
        <v>0</v>
      </c>
      <c r="J102" s="32">
        <f t="shared" si="17"/>
        <v>0</v>
      </c>
      <c r="K102" s="18">
        <f t="shared" si="12"/>
        <v>1</v>
      </c>
      <c r="L102" s="32">
        <f t="shared" si="19"/>
        <v>0</v>
      </c>
    </row>
    <row r="103" spans="1:12" s="31" customFormat="1" x14ac:dyDescent="0.2">
      <c r="A103" s="136" t="s">
        <v>72</v>
      </c>
      <c r="B103" s="370" t="s">
        <v>88</v>
      </c>
      <c r="C103" s="371"/>
      <c r="D103" s="151">
        <v>0</v>
      </c>
      <c r="E103" s="152">
        <v>0</v>
      </c>
      <c r="F103" s="32">
        <f t="shared" si="14"/>
        <v>0</v>
      </c>
      <c r="G103" s="152">
        <v>0</v>
      </c>
      <c r="H103" s="32">
        <f t="shared" si="15"/>
        <v>0</v>
      </c>
      <c r="I103" s="18">
        <f t="shared" si="22"/>
        <v>0</v>
      </c>
      <c r="J103" s="32">
        <f t="shared" si="17"/>
        <v>0</v>
      </c>
      <c r="K103" s="18">
        <f t="shared" si="12"/>
        <v>1</v>
      </c>
      <c r="L103" s="32">
        <f t="shared" si="19"/>
        <v>0</v>
      </c>
    </row>
    <row r="104" spans="1:12" s="176" customFormat="1" x14ac:dyDescent="0.2">
      <c r="A104" s="136" t="s">
        <v>72</v>
      </c>
      <c r="B104" s="370" t="s">
        <v>88</v>
      </c>
      <c r="C104" s="371"/>
      <c r="D104" s="151">
        <v>0</v>
      </c>
      <c r="E104" s="152">
        <v>0</v>
      </c>
      <c r="F104" s="76">
        <f t="shared" si="14"/>
        <v>0</v>
      </c>
      <c r="G104" s="152">
        <v>0</v>
      </c>
      <c r="H104" s="76">
        <f t="shared" si="15"/>
        <v>0</v>
      </c>
      <c r="I104" s="171">
        <f t="shared" si="22"/>
        <v>0</v>
      </c>
      <c r="J104" s="76">
        <f t="shared" si="17"/>
        <v>0</v>
      </c>
      <c r="K104" s="171">
        <f t="shared" si="12"/>
        <v>1</v>
      </c>
      <c r="L104" s="76">
        <f t="shared" si="19"/>
        <v>0</v>
      </c>
    </row>
    <row r="105" spans="1:12" s="176" customFormat="1" x14ac:dyDescent="0.2">
      <c r="A105" s="136" t="s">
        <v>72</v>
      </c>
      <c r="B105" s="370" t="s">
        <v>88</v>
      </c>
      <c r="C105" s="371"/>
      <c r="D105" s="151">
        <v>0</v>
      </c>
      <c r="E105" s="152">
        <v>0</v>
      </c>
      <c r="F105" s="76">
        <f t="shared" si="14"/>
        <v>0</v>
      </c>
      <c r="G105" s="152">
        <v>0</v>
      </c>
      <c r="H105" s="76">
        <f t="shared" si="15"/>
        <v>0</v>
      </c>
      <c r="I105" s="171">
        <f t="shared" si="22"/>
        <v>0</v>
      </c>
      <c r="J105" s="76">
        <f t="shared" si="17"/>
        <v>0</v>
      </c>
      <c r="K105" s="171">
        <f t="shared" si="12"/>
        <v>1</v>
      </c>
      <c r="L105" s="76">
        <f t="shared" si="19"/>
        <v>0</v>
      </c>
    </row>
    <row r="106" spans="1:12" s="31" customFormat="1" x14ac:dyDescent="0.2">
      <c r="A106" s="136" t="s">
        <v>72</v>
      </c>
      <c r="B106" s="370" t="s">
        <v>88</v>
      </c>
      <c r="C106" s="371"/>
      <c r="D106" s="151">
        <v>0</v>
      </c>
      <c r="E106" s="152">
        <v>0</v>
      </c>
      <c r="F106" s="32">
        <f t="shared" si="14"/>
        <v>0</v>
      </c>
      <c r="G106" s="152">
        <v>0</v>
      </c>
      <c r="H106" s="32">
        <f t="shared" si="15"/>
        <v>0</v>
      </c>
      <c r="I106" s="18">
        <f t="shared" si="10"/>
        <v>0</v>
      </c>
      <c r="J106" s="32">
        <f t="shared" si="17"/>
        <v>0</v>
      </c>
      <c r="K106" s="18">
        <f t="shared" si="12"/>
        <v>1</v>
      </c>
      <c r="L106" s="32">
        <f t="shared" si="19"/>
        <v>0</v>
      </c>
    </row>
    <row r="107" spans="1:12" s="176" customFormat="1" x14ac:dyDescent="0.2">
      <c r="A107" s="136" t="s">
        <v>72</v>
      </c>
      <c r="B107" s="370" t="s">
        <v>88</v>
      </c>
      <c r="C107" s="371"/>
      <c r="D107" s="151">
        <v>0</v>
      </c>
      <c r="E107" s="152">
        <v>0</v>
      </c>
      <c r="F107" s="76">
        <f t="shared" si="14"/>
        <v>0</v>
      </c>
      <c r="G107" s="152">
        <v>0</v>
      </c>
      <c r="H107" s="76">
        <f t="shared" si="15"/>
        <v>0</v>
      </c>
      <c r="I107" s="171">
        <f t="shared" ref="I107:I109" si="23">SUM(E107+G107)</f>
        <v>0</v>
      </c>
      <c r="J107" s="76">
        <f t="shared" si="17"/>
        <v>0</v>
      </c>
      <c r="K107" s="171">
        <f t="shared" si="12"/>
        <v>1</v>
      </c>
      <c r="L107" s="76">
        <f t="shared" si="19"/>
        <v>0</v>
      </c>
    </row>
    <row r="108" spans="1:12" s="176" customFormat="1" x14ac:dyDescent="0.2">
      <c r="A108" s="136" t="s">
        <v>72</v>
      </c>
      <c r="B108" s="370" t="s">
        <v>88</v>
      </c>
      <c r="C108" s="371"/>
      <c r="D108" s="151">
        <v>0</v>
      </c>
      <c r="E108" s="152">
        <v>0</v>
      </c>
      <c r="F108" s="76">
        <f t="shared" si="14"/>
        <v>0</v>
      </c>
      <c r="G108" s="152">
        <v>0</v>
      </c>
      <c r="H108" s="76">
        <f t="shared" si="15"/>
        <v>0</v>
      </c>
      <c r="I108" s="171">
        <f t="shared" si="23"/>
        <v>0</v>
      </c>
      <c r="J108" s="76">
        <f t="shared" si="17"/>
        <v>0</v>
      </c>
      <c r="K108" s="171">
        <f t="shared" si="12"/>
        <v>1</v>
      </c>
      <c r="L108" s="76">
        <f t="shared" si="19"/>
        <v>0</v>
      </c>
    </row>
    <row r="109" spans="1:12" s="176" customFormat="1" x14ac:dyDescent="0.2">
      <c r="A109" s="136" t="s">
        <v>72</v>
      </c>
      <c r="B109" s="370" t="s">
        <v>88</v>
      </c>
      <c r="C109" s="371"/>
      <c r="D109" s="151">
        <v>0</v>
      </c>
      <c r="E109" s="152">
        <v>0</v>
      </c>
      <c r="F109" s="76">
        <f t="shared" si="14"/>
        <v>0</v>
      </c>
      <c r="G109" s="152">
        <v>0</v>
      </c>
      <c r="H109" s="76">
        <f t="shared" si="15"/>
        <v>0</v>
      </c>
      <c r="I109" s="171">
        <f t="shared" si="23"/>
        <v>0</v>
      </c>
      <c r="J109" s="76">
        <f t="shared" si="17"/>
        <v>0</v>
      </c>
      <c r="K109" s="171">
        <f t="shared" si="12"/>
        <v>1</v>
      </c>
      <c r="L109" s="76">
        <f t="shared" si="19"/>
        <v>0</v>
      </c>
    </row>
    <row r="110" spans="1:12" s="135" customFormat="1" x14ac:dyDescent="0.2">
      <c r="A110" s="123"/>
      <c r="B110" s="384"/>
      <c r="C110" s="384"/>
      <c r="D110" s="134"/>
      <c r="E110" s="126"/>
      <c r="F110" s="134"/>
      <c r="G110" s="126"/>
      <c r="H110" s="134"/>
      <c r="I110" s="126"/>
      <c r="J110" s="134"/>
      <c r="K110" s="126"/>
      <c r="L110" s="134"/>
    </row>
    <row r="111" spans="1:12" s="19" customFormat="1" x14ac:dyDescent="0.2">
      <c r="A111" s="16" t="s">
        <v>7</v>
      </c>
      <c r="B111" s="414"/>
      <c r="C111" s="414"/>
      <c r="D111" s="16"/>
      <c r="E111" s="16"/>
      <c r="F111" s="59" t="s">
        <v>227</v>
      </c>
      <c r="G111" s="15"/>
      <c r="H111" s="16"/>
      <c r="I111" s="16"/>
      <c r="J111" s="16"/>
      <c r="K111" s="16"/>
      <c r="L111" s="46" t="str">
        <f>'Summary Payment Certification'!$H$58</f>
        <v>Revised 06/22/2022</v>
      </c>
    </row>
    <row r="112" spans="1:12" s="19" customFormat="1" x14ac:dyDescent="0.2">
      <c r="A112" s="283" t="s">
        <v>0</v>
      </c>
      <c r="B112" s="283"/>
      <c r="C112" s="283"/>
      <c r="D112" s="283"/>
      <c r="E112" s="283"/>
      <c r="F112" s="283"/>
      <c r="G112" s="283"/>
      <c r="H112" s="283"/>
      <c r="I112" s="283"/>
      <c r="J112" s="283"/>
      <c r="K112" s="283"/>
      <c r="L112" s="283"/>
    </row>
    <row r="113" spans="1:14" s="19" customFormat="1" x14ac:dyDescent="0.2">
      <c r="A113" s="285" t="s">
        <v>1</v>
      </c>
      <c r="B113" s="285"/>
      <c r="C113" s="285"/>
      <c r="D113" s="285"/>
      <c r="E113" s="285"/>
      <c r="F113" s="285"/>
      <c r="G113" s="285"/>
      <c r="H113" s="285"/>
      <c r="I113" s="285"/>
      <c r="J113" s="285"/>
      <c r="K113" s="285"/>
      <c r="L113" s="285"/>
    </row>
    <row r="114" spans="1:14" s="19" customFormat="1" x14ac:dyDescent="0.2">
      <c r="A114" s="372" t="s">
        <v>232</v>
      </c>
      <c r="B114" s="372"/>
      <c r="C114" s="372"/>
      <c r="D114" s="372"/>
      <c r="E114" s="372"/>
      <c r="F114" s="372"/>
      <c r="G114" s="372"/>
      <c r="H114" s="372"/>
      <c r="I114" s="372"/>
      <c r="J114" s="372"/>
      <c r="K114" s="372"/>
      <c r="L114" s="372"/>
    </row>
    <row r="115" spans="1:14" s="19" customFormat="1" ht="13.5" thickBot="1" x14ac:dyDescent="0.25">
      <c r="A115" s="373"/>
      <c r="B115" s="373"/>
      <c r="C115" s="373"/>
      <c r="D115" s="373"/>
      <c r="E115" s="373"/>
      <c r="F115" s="373"/>
      <c r="G115" s="373"/>
      <c r="H115" s="373"/>
      <c r="I115" s="373"/>
      <c r="J115" s="373"/>
      <c r="K115" s="373"/>
      <c r="L115" s="373"/>
    </row>
    <row r="116" spans="1:14" s="19" customFormat="1" x14ac:dyDescent="0.2">
      <c r="A116" s="97" t="s">
        <v>13</v>
      </c>
      <c r="B116" s="374" t="str">
        <f>IF($B$10="","",$B$10)</f>
        <v/>
      </c>
      <c r="C116" s="351"/>
      <c r="D116" s="351"/>
      <c r="E116" s="351"/>
      <c r="F116" s="351"/>
      <c r="G116" s="352"/>
      <c r="H116" s="375" t="s">
        <v>14</v>
      </c>
      <c r="I116" s="357"/>
      <c r="J116" s="142" t="str">
        <f>IF($J$10="","",$J$10)</f>
        <v/>
      </c>
      <c r="K116" s="143" t="s">
        <v>214</v>
      </c>
      <c r="L116" s="144" t="str">
        <f>IF($L$10="","",$L$10)</f>
        <v/>
      </c>
    </row>
    <row r="117" spans="1:14" s="19" customFormat="1" x14ac:dyDescent="0.2">
      <c r="A117" s="98" t="s">
        <v>8</v>
      </c>
      <c r="B117" s="374" t="str">
        <f>IF($B$11="","",$B$11)</f>
        <v/>
      </c>
      <c r="C117" s="351"/>
      <c r="D117" s="351"/>
      <c r="E117" s="351"/>
      <c r="F117" s="351"/>
      <c r="G117" s="352"/>
      <c r="H117" s="376" t="s">
        <v>15</v>
      </c>
      <c r="I117" s="377"/>
      <c r="J117" s="270" t="str">
        <f>IF($J$11="","",$J$11)</f>
        <v/>
      </c>
      <c r="K117" s="277" t="s">
        <v>212</v>
      </c>
      <c r="L117" s="148" t="str">
        <f>IF($L$11="","",$L$11)</f>
        <v/>
      </c>
    </row>
    <row r="118" spans="1:14" s="19" customFormat="1" ht="13.5" thickBot="1" x14ac:dyDescent="0.25">
      <c r="A118" s="98" t="s">
        <v>16</v>
      </c>
      <c r="B118" s="350" t="str">
        <f>IF($B$12="","",$B$12)</f>
        <v/>
      </c>
      <c r="C118" s="355"/>
      <c r="D118" s="277" t="s">
        <v>10</v>
      </c>
      <c r="E118" s="350" t="str">
        <f>IF($E$12="","",$E$12)</f>
        <v/>
      </c>
      <c r="F118" s="351"/>
      <c r="G118" s="352"/>
      <c r="H118" s="353" t="s">
        <v>9</v>
      </c>
      <c r="I118" s="354"/>
      <c r="J118" s="145" t="str">
        <f>IF($J$12="","",$J$12)</f>
        <v/>
      </c>
      <c r="K118" s="278" t="s">
        <v>210</v>
      </c>
      <c r="L118" s="147" t="str">
        <f>IF($L$12="","",$L$12)</f>
        <v/>
      </c>
    </row>
    <row r="119" spans="1:14" s="19" customFormat="1" x14ac:dyDescent="0.2">
      <c r="A119" s="98" t="s">
        <v>17</v>
      </c>
      <c r="B119" s="350" t="str">
        <f>IF($B$13="","",$B$13)</f>
        <v/>
      </c>
      <c r="C119" s="355"/>
      <c r="D119" s="277" t="s">
        <v>173</v>
      </c>
      <c r="E119" s="350" t="str">
        <f>IF($E$13="","",$E$13)</f>
        <v/>
      </c>
      <c r="F119" s="351"/>
      <c r="G119" s="355"/>
      <c r="H119" s="356" t="s">
        <v>211</v>
      </c>
      <c r="I119" s="357"/>
      <c r="J119" s="101" t="str">
        <f>IF($J$13="","",$J$13)</f>
        <v/>
      </c>
      <c r="K119" s="102" t="s">
        <v>213</v>
      </c>
      <c r="L119" s="101" t="str">
        <f>IF($L$13="","",$L$13)</f>
        <v/>
      </c>
    </row>
    <row r="120" spans="1:14" s="19" customFormat="1" x14ac:dyDescent="0.2">
      <c r="A120" s="17"/>
      <c r="B120" s="358"/>
      <c r="C120" s="358"/>
      <c r="D120" s="14"/>
      <c r="E120" s="14"/>
      <c r="F120" s="14"/>
      <c r="G120" s="14"/>
      <c r="H120" s="14"/>
      <c r="I120" s="14"/>
      <c r="J120" s="14"/>
      <c r="K120" s="14"/>
      <c r="L120" s="14"/>
    </row>
    <row r="121" spans="1:14" s="19" customFormat="1" ht="13.5" customHeight="1" x14ac:dyDescent="0.2">
      <c r="A121" s="359" t="s">
        <v>73</v>
      </c>
      <c r="B121" s="344" t="s">
        <v>74</v>
      </c>
      <c r="C121" s="345"/>
      <c r="D121" s="364" t="s">
        <v>75</v>
      </c>
      <c r="E121" s="348" t="s">
        <v>76</v>
      </c>
      <c r="F121" s="331"/>
      <c r="G121" s="331"/>
      <c r="H121" s="331"/>
      <c r="I121" s="331"/>
      <c r="J121" s="349"/>
      <c r="K121" s="344" t="s">
        <v>77</v>
      </c>
      <c r="L121" s="345"/>
    </row>
    <row r="122" spans="1:14" s="19" customFormat="1" x14ac:dyDescent="0.2">
      <c r="A122" s="360"/>
      <c r="B122" s="362"/>
      <c r="C122" s="363"/>
      <c r="D122" s="365"/>
      <c r="E122" s="348" t="s">
        <v>78</v>
      </c>
      <c r="F122" s="349"/>
      <c r="G122" s="348" t="s">
        <v>79</v>
      </c>
      <c r="H122" s="349"/>
      <c r="I122" s="348" t="s">
        <v>80</v>
      </c>
      <c r="J122" s="349"/>
      <c r="K122" s="346"/>
      <c r="L122" s="347"/>
    </row>
    <row r="123" spans="1:14" s="19" customFormat="1" x14ac:dyDescent="0.2">
      <c r="A123" s="361"/>
      <c r="B123" s="346"/>
      <c r="C123" s="347"/>
      <c r="D123" s="366"/>
      <c r="E123" s="276" t="s">
        <v>81</v>
      </c>
      <c r="F123" s="276" t="s">
        <v>82</v>
      </c>
      <c r="G123" s="276" t="s">
        <v>81</v>
      </c>
      <c r="H123" s="276" t="s">
        <v>82</v>
      </c>
      <c r="I123" s="276" t="s">
        <v>81</v>
      </c>
      <c r="J123" s="276" t="s">
        <v>82</v>
      </c>
      <c r="K123" s="276" t="s">
        <v>81</v>
      </c>
      <c r="L123" s="276" t="s">
        <v>82</v>
      </c>
    </row>
    <row r="124" spans="1:14" s="12" customFormat="1" ht="30" customHeight="1" x14ac:dyDescent="0.2">
      <c r="A124" s="103"/>
      <c r="B124" s="393" t="s">
        <v>235</v>
      </c>
      <c r="C124" s="394"/>
      <c r="D124" s="367"/>
      <c r="E124" s="368"/>
      <c r="F124" s="368"/>
      <c r="G124" s="368"/>
      <c r="H124" s="368"/>
      <c r="I124" s="368"/>
      <c r="J124" s="368"/>
      <c r="K124" s="368"/>
      <c r="L124" s="369"/>
      <c r="M124" s="206"/>
      <c r="N124" s="207"/>
    </row>
    <row r="125" spans="1:14" s="176" customFormat="1" x14ac:dyDescent="0.2">
      <c r="A125" s="204" t="s">
        <v>18</v>
      </c>
      <c r="B125" s="391" t="s">
        <v>106</v>
      </c>
      <c r="C125" s="423"/>
      <c r="D125" s="209">
        <v>0</v>
      </c>
      <c r="E125" s="210">
        <v>0</v>
      </c>
      <c r="F125" s="211">
        <f t="shared" si="14"/>
        <v>0</v>
      </c>
      <c r="G125" s="210">
        <v>0</v>
      </c>
      <c r="H125" s="211">
        <f t="shared" si="15"/>
        <v>0</v>
      </c>
      <c r="I125" s="212">
        <f t="shared" si="10"/>
        <v>0</v>
      </c>
      <c r="J125" s="211">
        <f t="shared" si="17"/>
        <v>0</v>
      </c>
      <c r="K125" s="212">
        <f t="shared" si="12"/>
        <v>1</v>
      </c>
      <c r="L125" s="211">
        <f t="shared" si="19"/>
        <v>0</v>
      </c>
    </row>
    <row r="126" spans="1:14" s="176" customFormat="1" x14ac:dyDescent="0.2">
      <c r="A126" s="204" t="s">
        <v>18</v>
      </c>
      <c r="B126" s="391" t="s">
        <v>22</v>
      </c>
      <c r="C126" s="392"/>
      <c r="D126" s="209">
        <v>0</v>
      </c>
      <c r="E126" s="210">
        <v>0</v>
      </c>
      <c r="F126" s="211">
        <f t="shared" si="14"/>
        <v>0</v>
      </c>
      <c r="G126" s="210">
        <v>0</v>
      </c>
      <c r="H126" s="211">
        <f t="shared" si="15"/>
        <v>0</v>
      </c>
      <c r="I126" s="212">
        <f t="shared" si="10"/>
        <v>0</v>
      </c>
      <c r="J126" s="211">
        <f t="shared" si="17"/>
        <v>0</v>
      </c>
      <c r="K126" s="212">
        <f t="shared" si="12"/>
        <v>1</v>
      </c>
      <c r="L126" s="211">
        <f t="shared" si="19"/>
        <v>0</v>
      </c>
    </row>
    <row r="127" spans="1:14" s="176" customFormat="1" x14ac:dyDescent="0.2">
      <c r="A127" s="205"/>
      <c r="B127" s="388" t="s">
        <v>88</v>
      </c>
      <c r="C127" s="395"/>
      <c r="D127" s="209">
        <v>0</v>
      </c>
      <c r="E127" s="210">
        <v>0</v>
      </c>
      <c r="F127" s="211">
        <f>SUM(D127*E127)</f>
        <v>0</v>
      </c>
      <c r="G127" s="210">
        <v>0</v>
      </c>
      <c r="H127" s="211">
        <f>SUM(D127*G127)</f>
        <v>0</v>
      </c>
      <c r="I127" s="212">
        <f>SUM(E127+G127)</f>
        <v>0</v>
      </c>
      <c r="J127" s="211">
        <f>SUM(D127*I127)</f>
        <v>0</v>
      </c>
      <c r="K127" s="212">
        <f>SUM(100%-I127)</f>
        <v>1</v>
      </c>
      <c r="L127" s="211">
        <f>SUM(D127-J127)</f>
        <v>0</v>
      </c>
    </row>
    <row r="128" spans="1:14" s="176" customFormat="1" x14ac:dyDescent="0.2">
      <c r="A128" s="205"/>
      <c r="B128" s="388" t="s">
        <v>88</v>
      </c>
      <c r="C128" s="395"/>
      <c r="D128" s="209">
        <v>0</v>
      </c>
      <c r="E128" s="210">
        <v>0</v>
      </c>
      <c r="F128" s="211">
        <f>SUM(D128*E128)</f>
        <v>0</v>
      </c>
      <c r="G128" s="210">
        <v>0</v>
      </c>
      <c r="H128" s="211">
        <f>SUM(D128*G128)</f>
        <v>0</v>
      </c>
      <c r="I128" s="212">
        <f>SUM(E128+G128)</f>
        <v>0</v>
      </c>
      <c r="J128" s="211">
        <f>SUM(D128*I128)</f>
        <v>0</v>
      </c>
      <c r="K128" s="212">
        <f>SUM(100%-I128)</f>
        <v>1</v>
      </c>
      <c r="L128" s="211">
        <f>SUM(D128-J128)</f>
        <v>0</v>
      </c>
    </row>
    <row r="129" spans="1:12" s="176" customFormat="1" x14ac:dyDescent="0.2">
      <c r="A129" s="205"/>
      <c r="B129" s="388" t="s">
        <v>88</v>
      </c>
      <c r="C129" s="395"/>
      <c r="D129" s="209">
        <v>0</v>
      </c>
      <c r="E129" s="210">
        <v>0</v>
      </c>
      <c r="F129" s="211">
        <f>SUM(D129*E129)</f>
        <v>0</v>
      </c>
      <c r="G129" s="210">
        <v>0</v>
      </c>
      <c r="H129" s="211">
        <f>SUM(D129*G129)</f>
        <v>0</v>
      </c>
      <c r="I129" s="212">
        <f>SUM(E129+G129)</f>
        <v>0</v>
      </c>
      <c r="J129" s="211">
        <f>SUM(D129*I129)</f>
        <v>0</v>
      </c>
      <c r="K129" s="212">
        <f>SUM(100%-I129)</f>
        <v>1</v>
      </c>
      <c r="L129" s="211">
        <f>SUM(D129-J129)</f>
        <v>0</v>
      </c>
    </row>
    <row r="130" spans="1:12" s="176" customFormat="1" x14ac:dyDescent="0.2">
      <c r="A130" s="205"/>
      <c r="B130" s="388" t="s">
        <v>88</v>
      </c>
      <c r="C130" s="389"/>
      <c r="D130" s="209">
        <v>0</v>
      </c>
      <c r="E130" s="210">
        <v>0</v>
      </c>
      <c r="F130" s="211">
        <f t="shared" ref="F130:F131" si="24">SUM(D130*E130)</f>
        <v>0</v>
      </c>
      <c r="G130" s="210">
        <v>0</v>
      </c>
      <c r="H130" s="211">
        <f t="shared" ref="H130:H131" si="25">SUM(D130*G130)</f>
        <v>0</v>
      </c>
      <c r="I130" s="212">
        <f t="shared" ref="I130:I131" si="26">SUM(E130+G130)</f>
        <v>0</v>
      </c>
      <c r="J130" s="211">
        <f t="shared" ref="J130:J131" si="27">SUM(D130*I130)</f>
        <v>0</v>
      </c>
      <c r="K130" s="212">
        <f t="shared" ref="K130:K131" si="28">SUM(100%-I130)</f>
        <v>1</v>
      </c>
      <c r="L130" s="211">
        <f t="shared" ref="L130:L131" si="29">SUM(D130-J130)</f>
        <v>0</v>
      </c>
    </row>
    <row r="131" spans="1:12" s="176" customFormat="1" x14ac:dyDescent="0.2">
      <c r="A131" s="205"/>
      <c r="B131" s="388" t="s">
        <v>88</v>
      </c>
      <c r="C131" s="389"/>
      <c r="D131" s="209">
        <v>0</v>
      </c>
      <c r="E131" s="210">
        <v>0</v>
      </c>
      <c r="F131" s="211">
        <f t="shared" si="24"/>
        <v>0</v>
      </c>
      <c r="G131" s="210">
        <v>0</v>
      </c>
      <c r="H131" s="211">
        <f t="shared" si="25"/>
        <v>0</v>
      </c>
      <c r="I131" s="212">
        <f t="shared" si="26"/>
        <v>0</v>
      </c>
      <c r="J131" s="211">
        <f t="shared" si="27"/>
        <v>0</v>
      </c>
      <c r="K131" s="212">
        <f t="shared" si="28"/>
        <v>1</v>
      </c>
      <c r="L131" s="211">
        <f t="shared" si="29"/>
        <v>0</v>
      </c>
    </row>
    <row r="132" spans="1:12" s="176" customFormat="1" x14ac:dyDescent="0.2">
      <c r="A132" s="205"/>
      <c r="B132" s="388" t="s">
        <v>88</v>
      </c>
      <c r="C132" s="389"/>
      <c r="D132" s="209">
        <v>0</v>
      </c>
      <c r="E132" s="210">
        <v>0</v>
      </c>
      <c r="F132" s="211">
        <f t="shared" si="14"/>
        <v>0</v>
      </c>
      <c r="G132" s="210">
        <v>0</v>
      </c>
      <c r="H132" s="211">
        <f t="shared" si="15"/>
        <v>0</v>
      </c>
      <c r="I132" s="212">
        <f t="shared" si="10"/>
        <v>0</v>
      </c>
      <c r="J132" s="211">
        <f t="shared" si="17"/>
        <v>0</v>
      </c>
      <c r="K132" s="212">
        <f t="shared" si="12"/>
        <v>1</v>
      </c>
      <c r="L132" s="211">
        <f t="shared" si="19"/>
        <v>0</v>
      </c>
    </row>
    <row r="133" spans="1:12" s="176" customFormat="1" x14ac:dyDescent="0.2">
      <c r="A133" s="205"/>
      <c r="B133" s="388" t="s">
        <v>88</v>
      </c>
      <c r="C133" s="389"/>
      <c r="D133" s="209">
        <v>0</v>
      </c>
      <c r="E133" s="210">
        <v>0</v>
      </c>
      <c r="F133" s="211">
        <f t="shared" si="14"/>
        <v>0</v>
      </c>
      <c r="G133" s="210">
        <v>0</v>
      </c>
      <c r="H133" s="211">
        <f t="shared" si="15"/>
        <v>0</v>
      </c>
      <c r="I133" s="212">
        <f t="shared" ref="I133" si="30">SUM(E133+G133)</f>
        <v>0</v>
      </c>
      <c r="J133" s="211">
        <f t="shared" si="17"/>
        <v>0</v>
      </c>
      <c r="K133" s="212">
        <f t="shared" si="12"/>
        <v>1</v>
      </c>
      <c r="L133" s="211">
        <f t="shared" si="19"/>
        <v>0</v>
      </c>
    </row>
    <row r="134" spans="1:12" s="176" customFormat="1" x14ac:dyDescent="0.2">
      <c r="A134" s="205"/>
      <c r="B134" s="388" t="s">
        <v>88</v>
      </c>
      <c r="C134" s="389"/>
      <c r="D134" s="209">
        <v>0</v>
      </c>
      <c r="E134" s="210">
        <v>0</v>
      </c>
      <c r="F134" s="211">
        <f t="shared" si="14"/>
        <v>0</v>
      </c>
      <c r="G134" s="210">
        <v>0</v>
      </c>
      <c r="H134" s="211">
        <f t="shared" si="15"/>
        <v>0</v>
      </c>
      <c r="I134" s="212">
        <f t="shared" si="10"/>
        <v>0</v>
      </c>
      <c r="J134" s="211">
        <f t="shared" si="17"/>
        <v>0</v>
      </c>
      <c r="K134" s="212">
        <f t="shared" si="12"/>
        <v>1</v>
      </c>
      <c r="L134" s="211">
        <f t="shared" si="19"/>
        <v>0</v>
      </c>
    </row>
    <row r="135" spans="1:12" s="176" customFormat="1" ht="13.15" customHeight="1" x14ac:dyDescent="0.2">
      <c r="A135" s="390" t="s">
        <v>158</v>
      </c>
      <c r="B135" s="390"/>
      <c r="C135" s="183"/>
      <c r="D135" s="188" t="str">
        <f>IF($L$12="Design-Build",SUM(D20:D27),"N/A")</f>
        <v>N/A</v>
      </c>
      <c r="E135" s="190"/>
      <c r="F135" s="188" t="str">
        <f>IF($L$12="Design-Build",SUM(F20:F27),"N/A")</f>
        <v>N/A</v>
      </c>
      <c r="G135" s="190"/>
      <c r="H135" s="188" t="str">
        <f>IF($L$12="Design-Build",SUM(H20:H27),"N/A")</f>
        <v>N/A</v>
      </c>
      <c r="I135" s="190"/>
      <c r="J135" s="188" t="str">
        <f>IF($L$12="Design-Build",SUM(J20:J27),"N/A")</f>
        <v>N/A</v>
      </c>
      <c r="K135" s="190"/>
      <c r="L135" s="188" t="str">
        <f>IF($L$12="Design-Build",SUM(L20:L27),"N/A")</f>
        <v>N/A</v>
      </c>
    </row>
    <row r="136" spans="1:12" x14ac:dyDescent="0.2">
      <c r="A136" s="387" t="s">
        <v>90</v>
      </c>
      <c r="B136" s="387"/>
      <c r="C136" s="68"/>
      <c r="D136" s="189" t="str">
        <f>IF($L$12="Design-Build",SUM(D29:D46),"N/A")</f>
        <v>N/A</v>
      </c>
      <c r="E136" s="191"/>
      <c r="F136" s="189" t="str">
        <f>IF($L$12="Design-Build",SUM(F29:F46),"N/A")</f>
        <v>N/A</v>
      </c>
      <c r="G136" s="191"/>
      <c r="H136" s="189" t="str">
        <f>IF($L$12="Design-Build",SUM(H29:H46),"N/A")</f>
        <v>N/A</v>
      </c>
      <c r="I136" s="191"/>
      <c r="J136" s="189" t="str">
        <f>IF($L$12="Design-Build",SUM(J29:J46),"N/A")</f>
        <v>N/A</v>
      </c>
      <c r="K136" s="191"/>
      <c r="L136" s="189" t="str">
        <f>IF($L$12="Design-Build",SUM(L29:L46),"N/A")</f>
        <v>N/A</v>
      </c>
    </row>
    <row r="137" spans="1:12" x14ac:dyDescent="0.2">
      <c r="A137" s="390" t="s">
        <v>216</v>
      </c>
      <c r="B137" s="390"/>
      <c r="C137" s="217" t="str">
        <f>IFERROR(IF($L$12="Design-Build",D137/D136,"N/A"),0)</f>
        <v>N/A</v>
      </c>
      <c r="D137" s="218"/>
      <c r="E137" s="191"/>
      <c r="F137" s="189" t="str">
        <f>IF($L$12="Design-Build",SUM(F136*C137),"N/A")</f>
        <v>N/A</v>
      </c>
      <c r="G137" s="191"/>
      <c r="H137" s="189" t="str">
        <f>IF($L$12="Design-Build",SUM(H136*C137),"N/A")</f>
        <v>N/A</v>
      </c>
      <c r="I137" s="191"/>
      <c r="J137" s="189" t="str">
        <f>IF($L$12="Design-Build",SUM(J136*C137),"N/A")</f>
        <v>N/A</v>
      </c>
      <c r="K137" s="191"/>
      <c r="L137" s="189" t="str">
        <f>IF($L$12="Design-Build",SUM(L136*C137),"N/A")</f>
        <v>N/A</v>
      </c>
    </row>
    <row r="138" spans="1:12" x14ac:dyDescent="0.2">
      <c r="A138" s="387" t="s">
        <v>89</v>
      </c>
      <c r="B138" s="387"/>
      <c r="C138" s="272"/>
      <c r="D138" s="189" t="str">
        <f>IF($L$12="Design-Build",SUM(D136:D137),"N/A")</f>
        <v>N/A</v>
      </c>
      <c r="E138" s="191"/>
      <c r="F138" s="189" t="str">
        <f>IF($L$12="Design-Build",SUM(F136:F137),"N/A")</f>
        <v>N/A</v>
      </c>
      <c r="G138" s="191"/>
      <c r="H138" s="189" t="str">
        <f>IF($L$12="Design-Build",SUM(H136:H137),"N/A")</f>
        <v>N/A</v>
      </c>
      <c r="I138" s="191"/>
      <c r="J138" s="189" t="str">
        <f>IF($L$12="Design-Build",SUM(J136:J137),"N/A")</f>
        <v>N/A</v>
      </c>
      <c r="K138" s="191"/>
      <c r="L138" s="189" t="str">
        <f>IF($L$12="Design-Build",SUM(L136:L137),"N/A")</f>
        <v>N/A</v>
      </c>
    </row>
    <row r="139" spans="1:12" x14ac:dyDescent="0.2">
      <c r="A139" s="387" t="s">
        <v>157</v>
      </c>
      <c r="B139" s="387"/>
      <c r="C139" s="272"/>
      <c r="D139" s="189" t="str">
        <f>IF($L$12="Design-Build",D138+D135,"N/A")</f>
        <v>N/A</v>
      </c>
      <c r="E139" s="191"/>
      <c r="F139" s="189" t="str">
        <f>IF($L$12="Design-Build",F138+F135,"N/A")</f>
        <v>N/A</v>
      </c>
      <c r="G139" s="191"/>
      <c r="H139" s="189" t="str">
        <f>IF($L$12="Design-Build",H138+H135,"N/A")</f>
        <v>N/A</v>
      </c>
      <c r="I139" s="191"/>
      <c r="J139" s="189" t="str">
        <f>IF($L$12="Design-Build",J138+J135,"N/A")</f>
        <v>N/A</v>
      </c>
      <c r="K139" s="191"/>
      <c r="L139" s="189" t="str">
        <f>IF($L$12="Design-Build",L138+L135,"N/A")</f>
        <v>N/A</v>
      </c>
    </row>
    <row r="140" spans="1:12" x14ac:dyDescent="0.2">
      <c r="A140" s="386" t="s">
        <v>92</v>
      </c>
      <c r="B140" s="386"/>
      <c r="C140" s="271"/>
      <c r="D140" s="47">
        <f>SUM(D48:D54)+SUM(D69:D109)+SUM(D125:D134)</f>
        <v>0</v>
      </c>
      <c r="E140" s="48"/>
      <c r="F140" s="47">
        <f>SUM(F48:F54)+SUM(F69:F109)+SUM(F125:F134)</f>
        <v>0</v>
      </c>
      <c r="G140" s="48"/>
      <c r="H140" s="47">
        <f>SUM(H48:H54)+SUM(H69:H109)+SUM(H125:H134)</f>
        <v>0</v>
      </c>
      <c r="I140" s="48"/>
      <c r="J140" s="47">
        <f>SUM(J48:J54)+SUM(J69:J109)+SUM(J125:J134)</f>
        <v>0</v>
      </c>
      <c r="K140" s="48"/>
      <c r="L140" s="47">
        <f>SUM(L48:L54)+SUM(L69:L109)+SUM(L125:L134)</f>
        <v>0</v>
      </c>
    </row>
    <row r="141" spans="1:12" x14ac:dyDescent="0.2">
      <c r="A141" s="385" t="s">
        <v>216</v>
      </c>
      <c r="B141" s="385"/>
      <c r="C141" s="239">
        <f>IFERROR(D141/(SUM(D48:D54)+SUM(D69:D109)),0)</f>
        <v>0</v>
      </c>
      <c r="D141" s="219"/>
      <c r="E141" s="48"/>
      <c r="F141" s="47">
        <f>SUM((SUM(F48:F54)+SUM(F69:F109))*$C$141)</f>
        <v>0</v>
      </c>
      <c r="G141" s="48"/>
      <c r="H141" s="47">
        <f>SUM((SUM(H48:H54)+SUM(H69:H109))*$C$141)</f>
        <v>0</v>
      </c>
      <c r="I141" s="48"/>
      <c r="J141" s="47">
        <f>SUM((SUM(J48:J54)+SUM(J69:J109))*$C$141)</f>
        <v>0</v>
      </c>
      <c r="K141" s="48"/>
      <c r="L141" s="47">
        <f>SUM((SUM(L48:L54)+SUM(L69:L109))*$C$141)</f>
        <v>0</v>
      </c>
    </row>
    <row r="142" spans="1:12" x14ac:dyDescent="0.2">
      <c r="A142" s="386" t="s">
        <v>91</v>
      </c>
      <c r="B142" s="386"/>
      <c r="C142" s="271"/>
      <c r="D142" s="47">
        <f>SUM(D140:D141)</f>
        <v>0</v>
      </c>
      <c r="E142" s="48"/>
      <c r="F142" s="47">
        <f>SUM(F140:F141)</f>
        <v>0</v>
      </c>
      <c r="G142" s="48"/>
      <c r="H142" s="47">
        <f>SUM(H140:H141)</f>
        <v>0</v>
      </c>
      <c r="I142" s="48"/>
      <c r="J142" s="47">
        <f>SUM(J140:J141)</f>
        <v>0</v>
      </c>
      <c r="K142" s="48"/>
      <c r="L142" s="47">
        <f>SUM(L140:L141)</f>
        <v>0</v>
      </c>
    </row>
    <row r="143" spans="1:12" x14ac:dyDescent="0.2">
      <c r="A143" s="14"/>
      <c r="B143" s="55"/>
      <c r="C143" s="55"/>
      <c r="D143" s="14"/>
      <c r="E143" s="14"/>
      <c r="F143" s="14"/>
      <c r="G143" s="14"/>
      <c r="H143" s="14"/>
      <c r="I143" s="14"/>
      <c r="J143" s="14"/>
      <c r="K143" s="14"/>
      <c r="L143" s="14"/>
    </row>
    <row r="144" spans="1:12" x14ac:dyDescent="0.2">
      <c r="A144" s="16" t="s">
        <v>7</v>
      </c>
      <c r="B144" s="16"/>
      <c r="C144" s="16"/>
      <c r="D144" s="16"/>
      <c r="E144" s="16"/>
      <c r="F144" s="59" t="s">
        <v>229</v>
      </c>
      <c r="G144" s="15"/>
      <c r="H144" s="16"/>
      <c r="I144" s="16"/>
      <c r="J144" s="16"/>
      <c r="K144" s="16"/>
      <c r="L144" s="46" t="str">
        <f>'Summary Payment Certification'!$H$58</f>
        <v>Revised 06/22/2022</v>
      </c>
    </row>
    <row r="145" spans="1:12" x14ac:dyDescent="0.2">
      <c r="A145" s="14"/>
      <c r="B145" s="55"/>
      <c r="C145" s="55"/>
      <c r="D145" s="14"/>
      <c r="E145" s="14"/>
      <c r="F145" s="14"/>
      <c r="G145" s="14"/>
      <c r="H145" s="14"/>
      <c r="I145" s="14"/>
      <c r="J145" s="14"/>
      <c r="K145" s="14"/>
      <c r="L145" s="14"/>
    </row>
    <row r="146" spans="1:12" x14ac:dyDescent="0.2">
      <c r="A146" s="14"/>
      <c r="B146" s="55"/>
      <c r="C146" s="55"/>
      <c r="D146" s="14"/>
      <c r="E146" s="14"/>
      <c r="F146" s="14"/>
      <c r="G146" s="14"/>
      <c r="H146" s="14"/>
      <c r="I146" s="14"/>
      <c r="J146" s="14"/>
      <c r="K146" s="14"/>
      <c r="L146" s="14"/>
    </row>
    <row r="147" spans="1:12" x14ac:dyDescent="0.2">
      <c r="A147" s="14"/>
      <c r="B147" s="55"/>
      <c r="C147" s="55"/>
      <c r="D147" s="14"/>
      <c r="E147" s="14"/>
      <c r="F147" s="14"/>
      <c r="G147" s="14"/>
      <c r="H147" s="14"/>
      <c r="I147" s="14"/>
      <c r="J147" s="14"/>
      <c r="K147" s="14"/>
      <c r="L147" s="14"/>
    </row>
    <row r="148" spans="1:12" x14ac:dyDescent="0.2">
      <c r="A148" s="14"/>
      <c r="B148" s="55"/>
      <c r="C148" s="55"/>
      <c r="D148" s="14"/>
      <c r="E148" s="14"/>
      <c r="F148" s="14"/>
      <c r="G148" s="14"/>
      <c r="H148" s="14"/>
      <c r="I148" s="14"/>
      <c r="J148" s="14"/>
      <c r="K148" s="14"/>
      <c r="L148" s="14"/>
    </row>
    <row r="149" spans="1:12" x14ac:dyDescent="0.2">
      <c r="A149" s="14"/>
      <c r="B149" s="55"/>
      <c r="C149" s="55"/>
      <c r="D149" s="14"/>
      <c r="E149" s="14"/>
      <c r="F149" s="14"/>
      <c r="G149" s="14"/>
      <c r="H149" s="14"/>
      <c r="I149" s="14"/>
      <c r="J149" s="14"/>
      <c r="K149" s="14"/>
      <c r="L149" s="14"/>
    </row>
    <row r="150" spans="1:12" x14ac:dyDescent="0.2">
      <c r="A150" s="14"/>
      <c r="B150" s="55"/>
      <c r="C150" s="55"/>
      <c r="D150" s="14"/>
      <c r="E150" s="14"/>
      <c r="F150" s="14"/>
      <c r="G150" s="14"/>
      <c r="H150" s="14"/>
      <c r="I150" s="14"/>
      <c r="J150" s="14"/>
      <c r="K150" s="14"/>
      <c r="L150" s="14"/>
    </row>
    <row r="151" spans="1:12" x14ac:dyDescent="0.2">
      <c r="A151" s="14"/>
      <c r="B151" s="55"/>
      <c r="C151" s="55"/>
      <c r="D151" s="14"/>
      <c r="E151" s="14"/>
      <c r="F151" s="14"/>
      <c r="G151" s="14"/>
      <c r="H151" s="14"/>
      <c r="I151" s="14"/>
      <c r="J151" s="14"/>
      <c r="K151" s="14"/>
      <c r="L151" s="14"/>
    </row>
    <row r="152" spans="1:12" x14ac:dyDescent="0.2">
      <c r="A152" s="14"/>
      <c r="B152" s="55"/>
      <c r="C152" s="55"/>
      <c r="D152" s="14"/>
      <c r="E152" s="14"/>
      <c r="F152" s="14"/>
      <c r="G152" s="14"/>
      <c r="H152" s="14"/>
      <c r="I152" s="14"/>
      <c r="J152" s="14"/>
      <c r="K152" s="14"/>
      <c r="L152" s="14"/>
    </row>
    <row r="153" spans="1:12" x14ac:dyDescent="0.2">
      <c r="A153" s="14"/>
      <c r="B153" s="55"/>
      <c r="C153" s="55"/>
      <c r="D153" s="14"/>
      <c r="E153" s="14"/>
      <c r="F153" s="14"/>
      <c r="G153" s="14"/>
      <c r="H153" s="14"/>
      <c r="I153" s="14"/>
      <c r="J153" s="14"/>
      <c r="K153" s="14"/>
      <c r="L153" s="14"/>
    </row>
    <row r="154" spans="1:12" x14ac:dyDescent="0.2">
      <c r="A154" s="14"/>
      <c r="B154" s="55"/>
      <c r="C154" s="55"/>
      <c r="D154" s="14"/>
      <c r="E154" s="14"/>
      <c r="F154" s="14"/>
      <c r="G154" s="14"/>
      <c r="H154" s="14"/>
      <c r="I154" s="14"/>
      <c r="J154" s="14"/>
      <c r="K154" s="14"/>
      <c r="L154" s="14"/>
    </row>
    <row r="155" spans="1:12" x14ac:dyDescent="0.2">
      <c r="A155" s="14"/>
      <c r="B155" s="55"/>
      <c r="C155" s="55"/>
      <c r="D155" s="14"/>
      <c r="E155" s="14"/>
      <c r="F155" s="14"/>
      <c r="G155" s="14"/>
      <c r="H155" s="14"/>
      <c r="I155" s="14"/>
      <c r="J155" s="14"/>
      <c r="K155" s="14"/>
      <c r="L155" s="14"/>
    </row>
    <row r="156" spans="1:12" x14ac:dyDescent="0.2">
      <c r="A156" s="14"/>
      <c r="B156" s="55"/>
      <c r="C156" s="55"/>
      <c r="D156" s="14"/>
      <c r="E156" s="14"/>
      <c r="F156" s="14"/>
      <c r="G156" s="14"/>
      <c r="H156" s="14"/>
      <c r="I156" s="14"/>
      <c r="J156" s="14"/>
      <c r="K156" s="14"/>
      <c r="L156" s="14"/>
    </row>
    <row r="157" spans="1:12" x14ac:dyDescent="0.2">
      <c r="A157" s="14"/>
      <c r="B157" s="55"/>
      <c r="C157" s="55"/>
      <c r="D157" s="14"/>
      <c r="E157" s="14"/>
      <c r="F157" s="14"/>
      <c r="G157" s="14"/>
      <c r="H157" s="14"/>
      <c r="I157" s="14"/>
      <c r="J157" s="14"/>
      <c r="K157" s="14"/>
      <c r="L157" s="14"/>
    </row>
    <row r="158" spans="1:12" x14ac:dyDescent="0.2">
      <c r="A158" s="14"/>
      <c r="B158" s="55"/>
      <c r="C158" s="55"/>
      <c r="D158" s="14"/>
      <c r="E158" s="14"/>
      <c r="F158" s="14"/>
      <c r="G158" s="14"/>
      <c r="H158" s="14"/>
      <c r="I158" s="14"/>
      <c r="J158" s="14"/>
      <c r="K158" s="14"/>
      <c r="L158" s="14"/>
    </row>
    <row r="159" spans="1:12" x14ac:dyDescent="0.2">
      <c r="A159" s="14"/>
      <c r="B159" s="55"/>
      <c r="C159" s="55"/>
      <c r="D159" s="14"/>
      <c r="E159" s="14"/>
      <c r="F159" s="14"/>
      <c r="G159" s="14"/>
      <c r="H159" s="14"/>
      <c r="I159" s="14"/>
      <c r="J159" s="14"/>
      <c r="K159" s="14"/>
      <c r="L159" s="14"/>
    </row>
    <row r="160" spans="1:12" x14ac:dyDescent="0.2">
      <c r="A160" s="14"/>
      <c r="B160" s="55"/>
      <c r="C160" s="55"/>
      <c r="D160" s="14"/>
      <c r="E160" s="14"/>
      <c r="F160" s="14"/>
      <c r="G160" s="14"/>
      <c r="H160" s="14"/>
      <c r="I160" s="14"/>
      <c r="J160" s="14"/>
      <c r="K160" s="14"/>
      <c r="L160" s="14"/>
    </row>
    <row r="161" spans="1:12" x14ac:dyDescent="0.2">
      <c r="A161" s="14"/>
      <c r="B161" s="55"/>
      <c r="C161" s="55"/>
      <c r="D161" s="14"/>
      <c r="E161" s="14"/>
      <c r="F161" s="14"/>
      <c r="G161" s="14"/>
      <c r="H161" s="14"/>
      <c r="I161" s="14"/>
      <c r="J161" s="14"/>
      <c r="K161" s="14"/>
      <c r="L161" s="14"/>
    </row>
    <row r="162" spans="1:12" x14ac:dyDescent="0.2">
      <c r="A162" s="14"/>
      <c r="B162" s="55"/>
      <c r="C162" s="55"/>
      <c r="D162" s="14"/>
      <c r="E162" s="14"/>
      <c r="F162" s="14"/>
      <c r="G162" s="14"/>
      <c r="H162" s="14"/>
      <c r="I162" s="14"/>
      <c r="J162" s="14"/>
      <c r="K162" s="14"/>
      <c r="L162" s="14"/>
    </row>
    <row r="163" spans="1:12" x14ac:dyDescent="0.2">
      <c r="A163" s="14"/>
      <c r="B163" s="55"/>
      <c r="C163" s="55"/>
      <c r="D163" s="14"/>
      <c r="E163" s="14"/>
      <c r="F163" s="14"/>
      <c r="G163" s="14"/>
      <c r="H163" s="14"/>
      <c r="I163" s="14"/>
      <c r="J163" s="14"/>
      <c r="K163" s="14"/>
      <c r="L163" s="14"/>
    </row>
    <row r="164" spans="1:12" x14ac:dyDescent="0.2">
      <c r="A164" s="14"/>
      <c r="B164" s="55"/>
      <c r="C164" s="55"/>
      <c r="D164" s="14"/>
      <c r="E164" s="14"/>
      <c r="F164" s="14"/>
      <c r="G164" s="14"/>
      <c r="H164" s="14"/>
      <c r="I164" s="14"/>
      <c r="J164" s="14"/>
      <c r="K164" s="14"/>
      <c r="L164" s="14"/>
    </row>
    <row r="165" spans="1:12" x14ac:dyDescent="0.2">
      <c r="A165" s="14"/>
      <c r="B165" s="55"/>
      <c r="C165" s="55"/>
      <c r="D165" s="14"/>
      <c r="E165" s="14"/>
      <c r="F165" s="14"/>
      <c r="G165" s="14"/>
      <c r="H165" s="14"/>
      <c r="I165" s="14"/>
      <c r="J165" s="14"/>
      <c r="K165" s="14"/>
      <c r="L165" s="14"/>
    </row>
    <row r="166" spans="1:12" x14ac:dyDescent="0.2">
      <c r="A166" s="14"/>
      <c r="B166" s="55"/>
      <c r="C166" s="55"/>
      <c r="D166" s="14"/>
      <c r="E166" s="14"/>
      <c r="F166" s="14"/>
      <c r="G166" s="14"/>
      <c r="H166" s="14"/>
      <c r="I166" s="14"/>
      <c r="J166" s="14"/>
      <c r="K166" s="14"/>
      <c r="L166" s="14"/>
    </row>
    <row r="167" spans="1:12" x14ac:dyDescent="0.2">
      <c r="A167" s="14"/>
      <c r="B167" s="55"/>
      <c r="C167" s="55"/>
      <c r="D167" s="14"/>
      <c r="E167" s="14"/>
      <c r="F167" s="14"/>
      <c r="G167" s="14"/>
      <c r="H167" s="14"/>
      <c r="I167" s="14"/>
      <c r="J167" s="14"/>
      <c r="K167" s="14"/>
      <c r="L167" s="14"/>
    </row>
    <row r="168" spans="1:12" x14ac:dyDescent="0.2">
      <c r="A168" s="14"/>
      <c r="B168" s="55"/>
      <c r="C168" s="55"/>
      <c r="D168" s="14"/>
      <c r="E168" s="14"/>
      <c r="F168" s="14"/>
      <c r="G168" s="14"/>
      <c r="H168" s="14"/>
      <c r="I168" s="14"/>
      <c r="J168" s="14"/>
      <c r="K168" s="14"/>
      <c r="L168" s="14"/>
    </row>
    <row r="169" spans="1:12" x14ac:dyDescent="0.2">
      <c r="A169" s="14"/>
      <c r="B169" s="55"/>
      <c r="C169" s="55"/>
      <c r="D169" s="14"/>
      <c r="E169" s="14"/>
      <c r="F169" s="14"/>
      <c r="G169" s="14"/>
      <c r="H169" s="14"/>
      <c r="I169" s="14"/>
      <c r="J169" s="14"/>
      <c r="K169" s="14"/>
      <c r="L169" s="14"/>
    </row>
    <row r="170" spans="1:12" x14ac:dyDescent="0.2">
      <c r="A170" s="14"/>
      <c r="B170" s="55"/>
      <c r="C170" s="55"/>
      <c r="D170" s="14"/>
      <c r="E170" s="14"/>
      <c r="F170" s="14"/>
      <c r="G170" s="14"/>
      <c r="H170" s="14"/>
      <c r="I170" s="14"/>
      <c r="J170" s="14"/>
      <c r="K170" s="14"/>
      <c r="L170" s="14"/>
    </row>
    <row r="171" spans="1:12" x14ac:dyDescent="0.2">
      <c r="A171" s="14"/>
      <c r="B171" s="55"/>
      <c r="C171" s="55"/>
      <c r="D171" s="14"/>
      <c r="E171" s="14"/>
      <c r="F171" s="14"/>
      <c r="G171" s="14"/>
      <c r="H171" s="14"/>
      <c r="I171" s="14"/>
      <c r="J171" s="14"/>
      <c r="K171" s="14"/>
      <c r="L171" s="14"/>
    </row>
    <row r="172" spans="1:12" x14ac:dyDescent="0.2">
      <c r="A172" s="14"/>
      <c r="B172" s="55"/>
      <c r="C172" s="55"/>
      <c r="D172" s="14"/>
      <c r="E172" s="14"/>
      <c r="F172" s="14"/>
      <c r="G172" s="14"/>
      <c r="H172" s="14"/>
      <c r="I172" s="14"/>
      <c r="J172" s="14"/>
      <c r="K172" s="14"/>
      <c r="L172" s="14"/>
    </row>
    <row r="173" spans="1:12" x14ac:dyDescent="0.2">
      <c r="A173" s="14"/>
      <c r="B173" s="55"/>
      <c r="C173" s="55"/>
      <c r="D173" s="14"/>
      <c r="E173" s="14"/>
      <c r="F173" s="14"/>
      <c r="G173" s="14"/>
      <c r="H173" s="14"/>
      <c r="I173" s="14"/>
      <c r="J173" s="14"/>
      <c r="K173" s="14"/>
      <c r="L173" s="14"/>
    </row>
    <row r="174" spans="1:12" x14ac:dyDescent="0.2">
      <c r="A174" s="14"/>
      <c r="B174" s="55"/>
      <c r="C174" s="55"/>
      <c r="D174" s="14"/>
      <c r="E174" s="14"/>
      <c r="F174" s="14"/>
      <c r="G174" s="14"/>
      <c r="H174" s="14"/>
      <c r="I174" s="14"/>
      <c r="J174" s="14"/>
      <c r="K174" s="14"/>
      <c r="L174" s="14"/>
    </row>
    <row r="175" spans="1:12" x14ac:dyDescent="0.2">
      <c r="A175" s="14"/>
      <c r="B175" s="55"/>
      <c r="C175" s="55"/>
      <c r="D175" s="14"/>
      <c r="E175" s="14"/>
      <c r="F175" s="14"/>
      <c r="G175" s="14"/>
      <c r="H175" s="14"/>
      <c r="I175" s="14"/>
      <c r="J175" s="14"/>
      <c r="K175" s="14"/>
      <c r="L175" s="14"/>
    </row>
    <row r="176" spans="1:12" x14ac:dyDescent="0.2">
      <c r="A176" s="14"/>
      <c r="B176" s="55"/>
      <c r="C176" s="55"/>
      <c r="D176" s="14"/>
      <c r="E176" s="14"/>
      <c r="F176" s="14"/>
      <c r="G176" s="14"/>
      <c r="H176" s="14"/>
      <c r="I176" s="14"/>
      <c r="J176" s="14"/>
      <c r="K176" s="14"/>
      <c r="L176" s="14"/>
    </row>
    <row r="177" spans="1:12" x14ac:dyDescent="0.2">
      <c r="A177" s="14"/>
      <c r="B177" s="55"/>
      <c r="C177" s="55"/>
      <c r="D177" s="14"/>
      <c r="E177" s="14"/>
      <c r="F177" s="14"/>
      <c r="G177" s="14"/>
      <c r="H177" s="14"/>
      <c r="I177" s="14"/>
      <c r="J177" s="14"/>
      <c r="K177" s="14"/>
      <c r="L177" s="14"/>
    </row>
    <row r="178" spans="1:12" x14ac:dyDescent="0.2">
      <c r="A178" s="14"/>
      <c r="B178" s="55"/>
      <c r="C178" s="55"/>
      <c r="D178" s="14"/>
      <c r="E178" s="14"/>
      <c r="F178" s="14"/>
      <c r="G178" s="14"/>
      <c r="H178" s="14"/>
      <c r="I178" s="14"/>
      <c r="J178" s="14"/>
      <c r="K178" s="14"/>
      <c r="L178" s="14"/>
    </row>
    <row r="179" spans="1:12" x14ac:dyDescent="0.2">
      <c r="A179" s="14"/>
      <c r="B179" s="55"/>
      <c r="C179" s="55"/>
      <c r="D179" s="14"/>
      <c r="E179" s="14"/>
      <c r="F179" s="14"/>
      <c r="G179" s="14"/>
      <c r="H179" s="14"/>
      <c r="I179" s="14"/>
      <c r="J179" s="14"/>
      <c r="K179" s="14"/>
      <c r="L179" s="14"/>
    </row>
    <row r="180" spans="1:12" x14ac:dyDescent="0.2">
      <c r="A180" s="14"/>
      <c r="B180" s="55"/>
      <c r="C180" s="55"/>
      <c r="D180" s="14"/>
      <c r="E180" s="14"/>
      <c r="F180" s="14"/>
      <c r="G180" s="14"/>
      <c r="H180" s="14"/>
      <c r="I180" s="14"/>
      <c r="J180" s="14"/>
      <c r="K180" s="14"/>
      <c r="L180" s="14"/>
    </row>
    <row r="181" spans="1:12" x14ac:dyDescent="0.2">
      <c r="A181" s="14"/>
      <c r="B181" s="55"/>
      <c r="C181" s="55"/>
      <c r="D181" s="14"/>
      <c r="E181" s="14"/>
      <c r="F181" s="14"/>
      <c r="G181" s="14"/>
      <c r="H181" s="14"/>
      <c r="I181" s="14"/>
      <c r="J181" s="14"/>
      <c r="K181" s="14"/>
      <c r="L181" s="14"/>
    </row>
    <row r="182" spans="1:12" x14ac:dyDescent="0.2">
      <c r="A182" s="14"/>
      <c r="B182" s="55"/>
      <c r="C182" s="55"/>
      <c r="D182" s="14"/>
      <c r="E182" s="14"/>
      <c r="F182" s="14"/>
      <c r="G182" s="14"/>
      <c r="H182" s="14"/>
      <c r="I182" s="14"/>
      <c r="J182" s="14"/>
      <c r="K182" s="14"/>
      <c r="L182" s="14"/>
    </row>
    <row r="183" spans="1:12" x14ac:dyDescent="0.2">
      <c r="A183" s="14"/>
      <c r="B183" s="55"/>
      <c r="C183" s="55"/>
      <c r="D183" s="14"/>
      <c r="E183" s="14"/>
      <c r="F183" s="14"/>
      <c r="G183" s="14"/>
      <c r="H183" s="14"/>
      <c r="I183" s="14"/>
      <c r="J183" s="14"/>
      <c r="K183" s="14"/>
      <c r="L183" s="14"/>
    </row>
    <row r="184" spans="1:12" x14ac:dyDescent="0.2">
      <c r="A184" s="14"/>
      <c r="B184" s="55"/>
      <c r="C184" s="55"/>
      <c r="D184" s="14"/>
      <c r="E184" s="14"/>
      <c r="F184" s="14"/>
      <c r="G184" s="14"/>
      <c r="H184" s="14"/>
      <c r="I184" s="14"/>
      <c r="J184" s="14"/>
      <c r="K184" s="14"/>
      <c r="L184" s="14"/>
    </row>
    <row r="185" spans="1:12" x14ac:dyDescent="0.2">
      <c r="A185" s="14"/>
      <c r="B185" s="55"/>
      <c r="C185" s="55"/>
      <c r="D185" s="14"/>
      <c r="E185" s="14"/>
      <c r="F185" s="14"/>
      <c r="G185" s="14"/>
      <c r="H185" s="14"/>
      <c r="I185" s="14"/>
      <c r="J185" s="14"/>
      <c r="K185" s="14"/>
      <c r="L185" s="14"/>
    </row>
    <row r="186" spans="1:12" x14ac:dyDescent="0.2">
      <c r="A186" s="14"/>
      <c r="B186" s="55"/>
      <c r="C186" s="55"/>
      <c r="D186" s="14"/>
      <c r="E186" s="14"/>
      <c r="F186" s="14"/>
      <c r="G186" s="14"/>
      <c r="H186" s="14"/>
      <c r="I186" s="14"/>
      <c r="J186" s="14"/>
      <c r="K186" s="14"/>
      <c r="L186" s="14"/>
    </row>
    <row r="187" spans="1:12" x14ac:dyDescent="0.2">
      <c r="A187" s="14"/>
      <c r="B187" s="55"/>
      <c r="C187" s="55"/>
      <c r="D187" s="14"/>
      <c r="E187" s="14"/>
      <c r="F187" s="14"/>
      <c r="G187" s="14"/>
      <c r="H187" s="14"/>
      <c r="I187" s="14"/>
      <c r="J187" s="14"/>
      <c r="K187" s="14"/>
      <c r="L187" s="14"/>
    </row>
    <row r="188" spans="1:12" x14ac:dyDescent="0.2">
      <c r="A188" s="14"/>
      <c r="B188" s="55"/>
      <c r="C188" s="55"/>
      <c r="D188" s="14"/>
      <c r="E188" s="14"/>
      <c r="F188" s="14"/>
      <c r="G188" s="14"/>
      <c r="H188" s="14"/>
      <c r="I188" s="14"/>
      <c r="J188" s="14"/>
      <c r="K188" s="14"/>
      <c r="L188" s="14"/>
    </row>
    <row r="189" spans="1:12" x14ac:dyDescent="0.2">
      <c r="A189" s="14"/>
      <c r="B189" s="55"/>
      <c r="C189" s="55"/>
      <c r="D189" s="14"/>
      <c r="E189" s="14"/>
      <c r="F189" s="14"/>
      <c r="G189" s="14"/>
      <c r="H189" s="14"/>
      <c r="I189" s="14"/>
      <c r="J189" s="14"/>
      <c r="K189" s="14"/>
      <c r="L189" s="14"/>
    </row>
    <row r="190" spans="1:12" x14ac:dyDescent="0.2">
      <c r="A190" s="14"/>
      <c r="B190" s="55"/>
      <c r="C190" s="55"/>
      <c r="D190" s="14"/>
      <c r="E190" s="14"/>
      <c r="F190" s="14"/>
      <c r="G190" s="14"/>
      <c r="H190" s="14"/>
      <c r="I190" s="14"/>
      <c r="J190" s="14"/>
      <c r="K190" s="14"/>
      <c r="L190" s="14"/>
    </row>
    <row r="191" spans="1:12" x14ac:dyDescent="0.2">
      <c r="A191" s="14"/>
      <c r="B191" s="55"/>
      <c r="C191" s="55"/>
      <c r="D191" s="14"/>
      <c r="E191" s="14"/>
      <c r="F191" s="14"/>
      <c r="G191" s="14"/>
      <c r="H191" s="14"/>
      <c r="I191" s="14"/>
      <c r="J191" s="14"/>
      <c r="K191" s="14"/>
      <c r="L191" s="14"/>
    </row>
    <row r="192" spans="1:12" x14ac:dyDescent="0.2">
      <c r="A192" s="14"/>
      <c r="B192" s="55"/>
      <c r="C192" s="55"/>
      <c r="D192" s="14"/>
      <c r="E192" s="14"/>
      <c r="F192" s="14"/>
      <c r="G192" s="14"/>
      <c r="H192" s="14"/>
      <c r="I192" s="14"/>
      <c r="J192" s="14"/>
      <c r="K192" s="14"/>
      <c r="L192" s="14"/>
    </row>
    <row r="193" spans="1:12" x14ac:dyDescent="0.2">
      <c r="A193" s="14"/>
      <c r="B193" s="55"/>
      <c r="C193" s="55"/>
      <c r="D193" s="14"/>
      <c r="E193" s="14"/>
      <c r="F193" s="14"/>
      <c r="G193" s="14"/>
      <c r="H193" s="14"/>
      <c r="I193" s="14"/>
      <c r="J193" s="14"/>
      <c r="K193" s="14"/>
      <c r="L193" s="14"/>
    </row>
    <row r="194" spans="1:12" x14ac:dyDescent="0.2">
      <c r="A194" s="14"/>
      <c r="B194" s="55"/>
      <c r="C194" s="55"/>
      <c r="D194" s="14"/>
      <c r="E194" s="14"/>
      <c r="F194" s="14"/>
      <c r="G194" s="14"/>
      <c r="H194" s="14"/>
      <c r="I194" s="14"/>
      <c r="J194" s="14"/>
      <c r="K194" s="14"/>
      <c r="L194" s="14"/>
    </row>
    <row r="195" spans="1:12" x14ac:dyDescent="0.2">
      <c r="A195" s="14"/>
      <c r="B195" s="55"/>
      <c r="C195" s="55"/>
      <c r="D195" s="14"/>
      <c r="E195" s="14"/>
      <c r="F195" s="14"/>
      <c r="G195" s="14"/>
      <c r="H195" s="14"/>
      <c r="I195" s="14"/>
      <c r="J195" s="14"/>
      <c r="K195" s="14"/>
      <c r="L195" s="14"/>
    </row>
    <row r="196" spans="1:12" x14ac:dyDescent="0.2">
      <c r="A196" s="14"/>
      <c r="B196" s="55"/>
      <c r="C196" s="55"/>
      <c r="D196" s="14"/>
      <c r="E196" s="14"/>
      <c r="F196" s="14"/>
      <c r="G196" s="14"/>
      <c r="H196" s="14"/>
      <c r="I196" s="14"/>
      <c r="J196" s="14"/>
      <c r="K196" s="14"/>
      <c r="L196" s="14"/>
    </row>
    <row r="197" spans="1:12" x14ac:dyDescent="0.2">
      <c r="A197" s="14"/>
      <c r="B197" s="55"/>
      <c r="C197" s="55"/>
      <c r="D197" s="14"/>
      <c r="E197" s="14"/>
      <c r="F197" s="14"/>
      <c r="G197" s="14"/>
      <c r="H197" s="14"/>
      <c r="I197" s="14"/>
      <c r="J197" s="14"/>
      <c r="K197" s="14"/>
      <c r="L197" s="14"/>
    </row>
    <row r="198" spans="1:12" x14ac:dyDescent="0.2">
      <c r="A198" s="14"/>
      <c r="B198" s="55"/>
      <c r="C198" s="55"/>
      <c r="D198" s="14"/>
      <c r="E198" s="14"/>
      <c r="F198" s="14"/>
      <c r="G198" s="14"/>
      <c r="H198" s="14"/>
      <c r="I198" s="14"/>
      <c r="J198" s="14"/>
      <c r="K198" s="14"/>
      <c r="L198" s="14"/>
    </row>
    <row r="199" spans="1:12" x14ac:dyDescent="0.2">
      <c r="A199" s="14"/>
      <c r="B199" s="55"/>
      <c r="C199" s="55"/>
      <c r="D199" s="14"/>
      <c r="E199" s="14"/>
      <c r="F199" s="14"/>
      <c r="G199" s="14"/>
      <c r="H199" s="14"/>
      <c r="I199" s="14"/>
      <c r="J199" s="14"/>
      <c r="K199" s="14"/>
      <c r="L199" s="14"/>
    </row>
    <row r="200" spans="1:12" x14ac:dyDescent="0.2">
      <c r="A200" s="14"/>
      <c r="B200" s="55"/>
      <c r="C200" s="55"/>
      <c r="D200" s="14"/>
      <c r="E200" s="14"/>
      <c r="F200" s="14"/>
      <c r="G200" s="14"/>
      <c r="H200" s="14"/>
      <c r="I200" s="14"/>
      <c r="J200" s="14"/>
      <c r="K200" s="14"/>
      <c r="L200" s="14"/>
    </row>
    <row r="201" spans="1:12" x14ac:dyDescent="0.2">
      <c r="A201" s="14"/>
      <c r="B201" s="55"/>
      <c r="C201" s="55"/>
      <c r="D201" s="14"/>
      <c r="E201" s="14"/>
      <c r="F201" s="14"/>
      <c r="G201" s="14"/>
      <c r="H201" s="14"/>
      <c r="I201" s="14"/>
      <c r="J201" s="14"/>
      <c r="K201" s="14"/>
      <c r="L201" s="14"/>
    </row>
    <row r="202" spans="1:12" x14ac:dyDescent="0.2">
      <c r="A202" s="14"/>
      <c r="B202" s="55"/>
      <c r="C202" s="55"/>
      <c r="D202" s="14"/>
      <c r="E202" s="14"/>
      <c r="F202" s="14"/>
      <c r="G202" s="14"/>
      <c r="H202" s="14"/>
      <c r="I202" s="14"/>
      <c r="J202" s="14"/>
      <c r="K202" s="14"/>
      <c r="L202" s="14"/>
    </row>
    <row r="203" spans="1:12" x14ac:dyDescent="0.2">
      <c r="A203" s="14"/>
      <c r="B203" s="55"/>
      <c r="C203" s="55"/>
      <c r="D203" s="14"/>
      <c r="E203" s="14"/>
      <c r="F203" s="14"/>
      <c r="G203" s="14"/>
      <c r="H203" s="14"/>
      <c r="I203" s="14"/>
      <c r="J203" s="14"/>
      <c r="K203" s="14"/>
      <c r="L203" s="14"/>
    </row>
    <row r="204" spans="1:12" x14ac:dyDescent="0.2">
      <c r="A204" s="14"/>
      <c r="B204" s="55"/>
      <c r="C204" s="55"/>
      <c r="D204" s="14"/>
      <c r="E204" s="14"/>
      <c r="F204" s="14"/>
      <c r="G204" s="14"/>
      <c r="H204" s="14"/>
      <c r="I204" s="14"/>
      <c r="J204" s="14"/>
      <c r="K204" s="14"/>
      <c r="L204" s="14"/>
    </row>
    <row r="205" spans="1:12" x14ac:dyDescent="0.2">
      <c r="A205" s="14"/>
      <c r="B205" s="55"/>
      <c r="C205" s="55"/>
      <c r="D205" s="14"/>
      <c r="E205" s="14"/>
      <c r="F205" s="14"/>
      <c r="G205" s="14"/>
      <c r="H205" s="14"/>
      <c r="I205" s="14"/>
      <c r="J205" s="14"/>
      <c r="K205" s="14"/>
      <c r="L205" s="14"/>
    </row>
    <row r="206" spans="1:12" x14ac:dyDescent="0.2">
      <c r="A206" s="14"/>
      <c r="B206" s="55"/>
      <c r="C206" s="55"/>
      <c r="D206" s="14"/>
      <c r="E206" s="14"/>
      <c r="F206" s="14"/>
      <c r="G206" s="14"/>
      <c r="H206" s="14"/>
      <c r="I206" s="14"/>
      <c r="J206" s="14"/>
      <c r="K206" s="14"/>
      <c r="L206" s="14"/>
    </row>
    <row r="207" spans="1:12" x14ac:dyDescent="0.2">
      <c r="A207" s="14"/>
      <c r="B207" s="55"/>
      <c r="C207" s="55"/>
      <c r="D207" s="14"/>
      <c r="E207" s="14"/>
      <c r="F207" s="14"/>
      <c r="G207" s="14"/>
      <c r="H207" s="14"/>
      <c r="I207" s="14"/>
      <c r="J207" s="14"/>
      <c r="K207" s="14"/>
      <c r="L207" s="14"/>
    </row>
    <row r="208" spans="1:12" x14ac:dyDescent="0.2">
      <c r="A208" s="14"/>
      <c r="B208" s="55"/>
      <c r="C208" s="55"/>
      <c r="D208" s="14"/>
      <c r="E208" s="14"/>
      <c r="F208" s="14"/>
      <c r="G208" s="14"/>
      <c r="H208" s="14"/>
      <c r="I208" s="14"/>
      <c r="J208" s="14"/>
      <c r="K208" s="14"/>
      <c r="L208" s="14"/>
    </row>
    <row r="209" spans="1:12" x14ac:dyDescent="0.2">
      <c r="A209" s="14"/>
      <c r="B209" s="55"/>
      <c r="C209" s="55"/>
      <c r="D209" s="14"/>
      <c r="E209" s="14"/>
      <c r="F209" s="14"/>
      <c r="G209" s="14"/>
      <c r="H209" s="14"/>
      <c r="I209" s="14"/>
      <c r="J209" s="14"/>
      <c r="K209" s="14"/>
      <c r="L209" s="14"/>
    </row>
    <row r="210" spans="1:12" x14ac:dyDescent="0.2">
      <c r="A210" s="14"/>
      <c r="B210" s="55"/>
      <c r="C210" s="55"/>
      <c r="D210" s="14"/>
      <c r="E210" s="14"/>
      <c r="F210" s="14"/>
      <c r="G210" s="14"/>
      <c r="H210" s="14"/>
      <c r="I210" s="14"/>
      <c r="J210" s="14"/>
      <c r="K210" s="14"/>
      <c r="L210" s="14"/>
    </row>
    <row r="211" spans="1:12" x14ac:dyDescent="0.2">
      <c r="A211" s="14"/>
      <c r="B211" s="55"/>
      <c r="C211" s="55"/>
      <c r="D211" s="14"/>
      <c r="E211" s="14"/>
      <c r="F211" s="14"/>
      <c r="G211" s="14"/>
      <c r="H211" s="14"/>
      <c r="I211" s="14"/>
      <c r="J211" s="14"/>
      <c r="K211" s="14"/>
      <c r="L211" s="14"/>
    </row>
    <row r="212" spans="1:12" x14ac:dyDescent="0.2">
      <c r="A212" s="14"/>
      <c r="B212" s="55"/>
      <c r="C212" s="55"/>
      <c r="D212" s="14"/>
      <c r="E212" s="14"/>
      <c r="F212" s="14"/>
      <c r="G212" s="14"/>
      <c r="H212" s="14"/>
      <c r="I212" s="14"/>
      <c r="J212" s="14"/>
      <c r="K212" s="14"/>
      <c r="L212" s="14"/>
    </row>
    <row r="213" spans="1:12" x14ac:dyDescent="0.2">
      <c r="A213" s="14"/>
      <c r="B213" s="55"/>
      <c r="C213" s="55"/>
      <c r="D213" s="14"/>
      <c r="E213" s="14"/>
      <c r="F213" s="14"/>
      <c r="G213" s="14"/>
      <c r="H213" s="14"/>
      <c r="I213" s="14"/>
      <c r="J213" s="14"/>
      <c r="K213" s="14"/>
      <c r="L213" s="14"/>
    </row>
    <row r="214" spans="1:12" x14ac:dyDescent="0.2">
      <c r="A214" s="14"/>
      <c r="B214" s="55"/>
      <c r="C214" s="55"/>
      <c r="D214" s="14"/>
      <c r="E214" s="14"/>
      <c r="F214" s="14"/>
      <c r="G214" s="14"/>
      <c r="H214" s="14"/>
      <c r="I214" s="14"/>
      <c r="J214" s="14"/>
      <c r="K214" s="14"/>
      <c r="L214" s="14"/>
    </row>
    <row r="215" spans="1:12" x14ac:dyDescent="0.2">
      <c r="A215" s="14"/>
      <c r="B215" s="55"/>
      <c r="C215" s="55"/>
      <c r="D215" s="14"/>
      <c r="E215" s="14"/>
      <c r="F215" s="14"/>
      <c r="G215" s="14"/>
      <c r="H215" s="14"/>
      <c r="I215" s="14"/>
      <c r="J215" s="14"/>
      <c r="K215" s="14"/>
      <c r="L215" s="14"/>
    </row>
    <row r="216" spans="1:12" x14ac:dyDescent="0.2">
      <c r="A216" s="14"/>
      <c r="B216" s="55"/>
      <c r="C216" s="55"/>
      <c r="D216" s="14"/>
      <c r="E216" s="14"/>
      <c r="F216" s="14"/>
      <c r="G216" s="14"/>
      <c r="H216" s="14"/>
      <c r="I216" s="14"/>
      <c r="J216" s="14"/>
      <c r="K216" s="14"/>
      <c r="L216" s="14"/>
    </row>
    <row r="217" spans="1:12" x14ac:dyDescent="0.2">
      <c r="A217" s="14"/>
      <c r="B217" s="55"/>
      <c r="C217" s="55"/>
      <c r="D217" s="14"/>
      <c r="E217" s="14"/>
      <c r="F217" s="14"/>
      <c r="G217" s="14"/>
      <c r="H217" s="14"/>
      <c r="I217" s="14"/>
      <c r="J217" s="14"/>
      <c r="K217" s="14"/>
      <c r="L217" s="14"/>
    </row>
    <row r="218" spans="1:12" x14ac:dyDescent="0.2">
      <c r="A218" s="14"/>
      <c r="B218" s="55"/>
      <c r="C218" s="55"/>
      <c r="D218" s="14"/>
      <c r="E218" s="14"/>
      <c r="F218" s="14"/>
      <c r="G218" s="14"/>
      <c r="H218" s="14"/>
      <c r="I218" s="14"/>
      <c r="J218" s="14"/>
      <c r="K218" s="14"/>
      <c r="L218" s="14"/>
    </row>
    <row r="219" spans="1:12" x14ac:dyDescent="0.2">
      <c r="A219" s="14"/>
      <c r="B219" s="55"/>
      <c r="C219" s="55"/>
      <c r="D219" s="14"/>
      <c r="E219" s="14"/>
      <c r="F219" s="14"/>
      <c r="G219" s="14"/>
      <c r="H219" s="14"/>
      <c r="I219" s="14"/>
      <c r="J219" s="14"/>
      <c r="K219" s="14"/>
      <c r="L219" s="14"/>
    </row>
    <row r="220" spans="1:12" x14ac:dyDescent="0.2">
      <c r="A220" s="14"/>
      <c r="B220" s="55"/>
      <c r="C220" s="55"/>
      <c r="D220" s="14"/>
      <c r="E220" s="14"/>
      <c r="F220" s="14"/>
      <c r="G220" s="14"/>
      <c r="H220" s="14"/>
      <c r="I220" s="14"/>
      <c r="J220" s="14"/>
      <c r="K220" s="14"/>
      <c r="L220" s="14"/>
    </row>
    <row r="221" spans="1:12" x14ac:dyDescent="0.2">
      <c r="A221" s="14"/>
      <c r="B221" s="55"/>
      <c r="C221" s="55"/>
      <c r="D221" s="14"/>
      <c r="E221" s="14"/>
      <c r="F221" s="14"/>
      <c r="G221" s="14"/>
      <c r="H221" s="14"/>
      <c r="I221" s="14"/>
      <c r="J221" s="14"/>
      <c r="K221" s="14"/>
      <c r="L221" s="14"/>
    </row>
    <row r="222" spans="1:12" x14ac:dyDescent="0.2">
      <c r="A222" s="14"/>
      <c r="B222" s="55"/>
      <c r="C222" s="55"/>
      <c r="D222" s="14"/>
      <c r="E222" s="14"/>
      <c r="F222" s="14"/>
      <c r="G222" s="14"/>
      <c r="H222" s="14"/>
      <c r="I222" s="14"/>
      <c r="J222" s="14"/>
      <c r="K222" s="14"/>
      <c r="L222" s="14"/>
    </row>
    <row r="223" spans="1:12" x14ac:dyDescent="0.2">
      <c r="A223" s="14"/>
      <c r="B223" s="55"/>
      <c r="C223" s="55"/>
      <c r="D223" s="14"/>
      <c r="E223" s="14"/>
      <c r="F223" s="14"/>
      <c r="G223" s="14"/>
      <c r="H223" s="14"/>
      <c r="I223" s="14"/>
      <c r="J223" s="14"/>
      <c r="K223" s="14"/>
      <c r="L223" s="14"/>
    </row>
    <row r="224" spans="1:12" x14ac:dyDescent="0.2">
      <c r="A224" s="14"/>
      <c r="B224" s="55"/>
      <c r="C224" s="55"/>
      <c r="D224" s="14"/>
      <c r="E224" s="14"/>
      <c r="F224" s="14"/>
      <c r="G224" s="14"/>
      <c r="H224" s="14"/>
      <c r="I224" s="14"/>
      <c r="J224" s="14"/>
      <c r="K224" s="14"/>
      <c r="L224" s="14"/>
    </row>
    <row r="225" spans="1:12" x14ac:dyDescent="0.2">
      <c r="A225" s="14"/>
      <c r="B225" s="55"/>
      <c r="C225" s="55"/>
      <c r="D225" s="14"/>
      <c r="E225" s="14"/>
      <c r="F225" s="14"/>
      <c r="G225" s="14"/>
      <c r="H225" s="14"/>
      <c r="I225" s="14"/>
      <c r="J225" s="14"/>
      <c r="K225" s="14"/>
      <c r="L225" s="14"/>
    </row>
    <row r="226" spans="1:12" x14ac:dyDescent="0.2">
      <c r="A226" s="14"/>
      <c r="B226" s="55"/>
      <c r="C226" s="55"/>
      <c r="D226" s="14"/>
      <c r="E226" s="14"/>
      <c r="F226" s="14"/>
      <c r="G226" s="14"/>
      <c r="H226" s="14"/>
      <c r="I226" s="14"/>
      <c r="J226" s="14"/>
      <c r="K226" s="14"/>
      <c r="L226" s="14"/>
    </row>
    <row r="227" spans="1:12" x14ac:dyDescent="0.2">
      <c r="A227" s="14"/>
      <c r="B227" s="55"/>
      <c r="C227" s="55"/>
      <c r="D227" s="14"/>
      <c r="E227" s="14"/>
      <c r="F227" s="14"/>
      <c r="G227" s="14"/>
      <c r="H227" s="14"/>
      <c r="I227" s="14"/>
      <c r="J227" s="14"/>
      <c r="K227" s="14"/>
      <c r="L227" s="14"/>
    </row>
    <row r="228" spans="1:12" x14ac:dyDescent="0.2">
      <c r="A228" s="14"/>
      <c r="B228" s="55"/>
      <c r="C228" s="55"/>
      <c r="D228" s="14"/>
      <c r="E228" s="14"/>
      <c r="F228" s="14"/>
      <c r="G228" s="14"/>
      <c r="H228" s="14"/>
      <c r="I228" s="14"/>
      <c r="J228" s="14"/>
      <c r="K228" s="14"/>
      <c r="L228" s="14"/>
    </row>
    <row r="229" spans="1:12" x14ac:dyDescent="0.2">
      <c r="A229" s="14"/>
      <c r="B229" s="55"/>
      <c r="C229" s="55"/>
      <c r="D229" s="14"/>
      <c r="E229" s="14"/>
      <c r="F229" s="14"/>
      <c r="G229" s="14"/>
      <c r="H229" s="14"/>
      <c r="I229" s="14"/>
      <c r="J229" s="14"/>
      <c r="K229" s="14"/>
      <c r="L229" s="14"/>
    </row>
    <row r="230" spans="1:12" x14ac:dyDescent="0.2">
      <c r="A230" s="14"/>
      <c r="B230" s="55"/>
      <c r="C230" s="55"/>
      <c r="D230" s="14"/>
      <c r="E230" s="14"/>
      <c r="F230" s="14"/>
      <c r="G230" s="14"/>
      <c r="H230" s="14"/>
      <c r="I230" s="14"/>
      <c r="J230" s="14"/>
      <c r="K230" s="14"/>
      <c r="L230" s="14"/>
    </row>
    <row r="231" spans="1:12" x14ac:dyDescent="0.2">
      <c r="A231" s="14"/>
      <c r="B231" s="55"/>
      <c r="C231" s="55"/>
      <c r="D231" s="14"/>
      <c r="E231" s="14"/>
      <c r="F231" s="14"/>
      <c r="G231" s="14"/>
      <c r="H231" s="14"/>
      <c r="I231" s="14"/>
      <c r="J231" s="14"/>
      <c r="K231" s="14"/>
      <c r="L231" s="14"/>
    </row>
    <row r="232" spans="1:12" x14ac:dyDescent="0.2">
      <c r="A232" s="14"/>
      <c r="B232" s="55"/>
      <c r="C232" s="55"/>
      <c r="D232" s="14"/>
      <c r="E232" s="14"/>
      <c r="F232" s="14"/>
      <c r="G232" s="14"/>
      <c r="H232" s="14"/>
      <c r="I232" s="14"/>
      <c r="J232" s="14"/>
      <c r="K232" s="14"/>
      <c r="L232" s="14"/>
    </row>
    <row r="233" spans="1:12" x14ac:dyDescent="0.2">
      <c r="A233" s="14"/>
      <c r="B233" s="55"/>
      <c r="C233" s="55"/>
      <c r="D233" s="14"/>
      <c r="E233" s="14"/>
      <c r="F233" s="14"/>
      <c r="G233" s="14"/>
      <c r="H233" s="14"/>
      <c r="I233" s="14"/>
      <c r="J233" s="14"/>
      <c r="K233" s="14"/>
      <c r="L233" s="14"/>
    </row>
    <row r="234" spans="1:12" x14ac:dyDescent="0.2">
      <c r="A234" s="14"/>
      <c r="B234" s="55"/>
      <c r="C234" s="55"/>
      <c r="D234" s="14"/>
      <c r="E234" s="14"/>
      <c r="F234" s="14"/>
      <c r="G234" s="14"/>
      <c r="H234" s="14"/>
      <c r="I234" s="14"/>
      <c r="J234" s="14"/>
      <c r="K234" s="14"/>
      <c r="L234" s="14"/>
    </row>
    <row r="235" spans="1:12" x14ac:dyDescent="0.2">
      <c r="A235" s="14"/>
      <c r="B235" s="55"/>
      <c r="C235" s="55"/>
      <c r="D235" s="14"/>
      <c r="E235" s="14"/>
      <c r="F235" s="14"/>
      <c r="G235" s="14"/>
      <c r="H235" s="14"/>
      <c r="I235" s="14"/>
      <c r="J235" s="14"/>
      <c r="K235" s="14"/>
      <c r="L235" s="14"/>
    </row>
    <row r="236" spans="1:12" x14ac:dyDescent="0.2">
      <c r="A236" s="14"/>
      <c r="B236" s="55"/>
      <c r="C236" s="55"/>
      <c r="D236" s="14"/>
      <c r="E236" s="14"/>
      <c r="F236" s="14"/>
      <c r="G236" s="14"/>
      <c r="H236" s="14"/>
      <c r="I236" s="14"/>
      <c r="J236" s="14"/>
      <c r="K236" s="14"/>
      <c r="L236" s="14"/>
    </row>
    <row r="237" spans="1:12" x14ac:dyDescent="0.2">
      <c r="A237" s="14"/>
      <c r="B237" s="55"/>
      <c r="C237" s="55"/>
      <c r="D237" s="14"/>
      <c r="E237" s="14"/>
      <c r="F237" s="14"/>
      <c r="G237" s="14"/>
      <c r="H237" s="14"/>
      <c r="I237" s="14"/>
      <c r="J237" s="14"/>
      <c r="K237" s="14"/>
      <c r="L237" s="14"/>
    </row>
    <row r="238" spans="1:12" x14ac:dyDescent="0.2">
      <c r="A238" s="14"/>
      <c r="B238" s="55"/>
      <c r="C238" s="55"/>
      <c r="D238" s="14"/>
      <c r="E238" s="14"/>
      <c r="F238" s="14"/>
      <c r="G238" s="14"/>
      <c r="H238" s="14"/>
      <c r="I238" s="14"/>
      <c r="J238" s="14"/>
      <c r="K238" s="14"/>
      <c r="L238" s="14"/>
    </row>
    <row r="239" spans="1:12" x14ac:dyDescent="0.2">
      <c r="A239" s="14"/>
      <c r="B239" s="55"/>
      <c r="C239" s="55"/>
      <c r="D239" s="14"/>
      <c r="E239" s="14"/>
      <c r="F239" s="14"/>
      <c r="G239" s="14"/>
      <c r="H239" s="14"/>
      <c r="I239" s="14"/>
      <c r="J239" s="14"/>
      <c r="K239" s="14"/>
      <c r="L239" s="14"/>
    </row>
    <row r="240" spans="1:12" x14ac:dyDescent="0.2">
      <c r="A240" s="14"/>
      <c r="B240" s="55"/>
      <c r="C240" s="55"/>
      <c r="D240" s="14"/>
      <c r="E240" s="14"/>
      <c r="F240" s="14"/>
      <c r="G240" s="14"/>
      <c r="H240" s="14"/>
      <c r="I240" s="14"/>
      <c r="J240" s="14"/>
      <c r="K240" s="14"/>
      <c r="L240" s="14"/>
    </row>
    <row r="241" spans="1:12" x14ac:dyDescent="0.2">
      <c r="A241" s="14"/>
      <c r="B241" s="55"/>
      <c r="C241" s="55"/>
      <c r="D241" s="14"/>
      <c r="E241" s="14"/>
      <c r="F241" s="14"/>
      <c r="G241" s="14"/>
      <c r="H241" s="14"/>
      <c r="I241" s="14"/>
      <c r="J241" s="14"/>
      <c r="K241" s="14"/>
      <c r="L241" s="14"/>
    </row>
    <row r="242" spans="1:12" x14ac:dyDescent="0.2">
      <c r="A242" s="14"/>
      <c r="B242" s="55"/>
      <c r="C242" s="55"/>
      <c r="D242" s="14"/>
      <c r="E242" s="14"/>
      <c r="F242" s="14"/>
      <c r="G242" s="14"/>
      <c r="H242" s="14"/>
      <c r="I242" s="14"/>
      <c r="J242" s="14"/>
      <c r="K242" s="14"/>
      <c r="L242" s="14"/>
    </row>
    <row r="243" spans="1:12" x14ac:dyDescent="0.2">
      <c r="A243" s="14"/>
      <c r="B243" s="55"/>
      <c r="C243" s="55"/>
      <c r="D243" s="14"/>
      <c r="E243" s="14"/>
      <c r="F243" s="14"/>
      <c r="G243" s="14"/>
      <c r="H243" s="14"/>
      <c r="I243" s="14"/>
      <c r="J243" s="14"/>
      <c r="K243" s="14"/>
      <c r="L243" s="14"/>
    </row>
    <row r="244" spans="1:12" x14ac:dyDescent="0.2">
      <c r="A244" s="14"/>
      <c r="B244" s="55"/>
      <c r="C244" s="55"/>
      <c r="D244" s="14"/>
      <c r="E244" s="14"/>
      <c r="F244" s="14"/>
      <c r="G244" s="14"/>
      <c r="H244" s="14"/>
      <c r="I244" s="14"/>
      <c r="J244" s="14"/>
      <c r="K244" s="14"/>
      <c r="L244" s="14"/>
    </row>
    <row r="245" spans="1:12" x14ac:dyDescent="0.2">
      <c r="A245" s="14"/>
      <c r="B245" s="55"/>
      <c r="C245" s="55"/>
      <c r="D245" s="14"/>
      <c r="E245" s="14"/>
      <c r="F245" s="14"/>
      <c r="G245" s="14"/>
      <c r="H245" s="14"/>
      <c r="I245" s="14"/>
      <c r="J245" s="14"/>
      <c r="K245" s="14"/>
      <c r="L245" s="14"/>
    </row>
    <row r="246" spans="1:12" x14ac:dyDescent="0.2">
      <c r="A246" s="14"/>
      <c r="B246" s="55"/>
      <c r="C246" s="55"/>
      <c r="D246" s="14"/>
      <c r="E246" s="14"/>
      <c r="F246" s="14"/>
      <c r="G246" s="14"/>
      <c r="H246" s="14"/>
      <c r="I246" s="14"/>
      <c r="J246" s="14"/>
      <c r="K246" s="14"/>
      <c r="L246" s="14"/>
    </row>
    <row r="247" spans="1:12" x14ac:dyDescent="0.2">
      <c r="A247" s="14"/>
      <c r="B247" s="55"/>
      <c r="C247" s="55"/>
      <c r="D247" s="14"/>
      <c r="E247" s="14"/>
      <c r="F247" s="14"/>
      <c r="G247" s="14"/>
      <c r="H247" s="14"/>
      <c r="I247" s="14"/>
      <c r="J247" s="14"/>
      <c r="K247" s="14"/>
      <c r="L247" s="14"/>
    </row>
    <row r="248" spans="1:12" x14ac:dyDescent="0.2">
      <c r="A248" s="14"/>
      <c r="B248" s="55"/>
      <c r="C248" s="55"/>
      <c r="D248" s="14"/>
      <c r="E248" s="14"/>
      <c r="F248" s="14"/>
      <c r="G248" s="14"/>
      <c r="H248" s="14"/>
      <c r="I248" s="14"/>
      <c r="J248" s="14"/>
      <c r="K248" s="14"/>
      <c r="L248" s="14"/>
    </row>
    <row r="249" spans="1:12" x14ac:dyDescent="0.2">
      <c r="A249" s="14"/>
      <c r="B249" s="55"/>
      <c r="C249" s="55"/>
      <c r="D249" s="14"/>
      <c r="E249" s="14"/>
      <c r="F249" s="14"/>
      <c r="G249" s="14"/>
      <c r="H249" s="14"/>
      <c r="I249" s="14"/>
      <c r="J249" s="14"/>
      <c r="K249" s="14"/>
      <c r="L249" s="14"/>
    </row>
    <row r="250" spans="1:12" x14ac:dyDescent="0.2">
      <c r="A250" s="14"/>
      <c r="B250" s="55"/>
      <c r="C250" s="55"/>
      <c r="D250" s="14"/>
      <c r="E250" s="14"/>
      <c r="F250" s="14"/>
      <c r="G250" s="14"/>
      <c r="H250" s="14"/>
      <c r="I250" s="14"/>
      <c r="J250" s="14"/>
      <c r="K250" s="14"/>
      <c r="L250" s="14"/>
    </row>
    <row r="251" spans="1:12" x14ac:dyDescent="0.2">
      <c r="A251" s="14"/>
      <c r="B251" s="55"/>
      <c r="C251" s="55"/>
      <c r="D251" s="14"/>
      <c r="E251" s="14"/>
      <c r="F251" s="14"/>
      <c r="G251" s="14"/>
      <c r="H251" s="14"/>
      <c r="I251" s="14"/>
      <c r="J251" s="14"/>
      <c r="K251" s="14"/>
      <c r="L251" s="14"/>
    </row>
    <row r="252" spans="1:12" x14ac:dyDescent="0.2">
      <c r="A252" s="14"/>
      <c r="B252" s="55"/>
      <c r="C252" s="55"/>
      <c r="D252" s="14"/>
      <c r="E252" s="14"/>
      <c r="F252" s="14"/>
      <c r="G252" s="14"/>
      <c r="H252" s="14"/>
      <c r="I252" s="14"/>
      <c r="J252" s="14"/>
      <c r="K252" s="14"/>
      <c r="L252" s="14"/>
    </row>
    <row r="253" spans="1:12" x14ac:dyDescent="0.2">
      <c r="A253" s="14"/>
      <c r="B253" s="55"/>
      <c r="C253" s="55"/>
      <c r="D253" s="14"/>
      <c r="E253" s="14"/>
      <c r="F253" s="14"/>
      <c r="G253" s="14"/>
      <c r="H253" s="14"/>
      <c r="I253" s="14"/>
      <c r="J253" s="14"/>
      <c r="K253" s="14"/>
      <c r="L253" s="14"/>
    </row>
    <row r="254" spans="1:12" x14ac:dyDescent="0.2">
      <c r="A254" s="14"/>
      <c r="B254" s="55"/>
      <c r="C254" s="55"/>
      <c r="D254" s="14"/>
      <c r="E254" s="14"/>
      <c r="F254" s="14"/>
      <c r="G254" s="14"/>
      <c r="H254" s="14"/>
      <c r="I254" s="14"/>
      <c r="J254" s="14"/>
      <c r="K254" s="14"/>
      <c r="L254" s="14"/>
    </row>
    <row r="255" spans="1:12" x14ac:dyDescent="0.2">
      <c r="A255" s="14"/>
      <c r="B255" s="55"/>
      <c r="C255" s="55"/>
      <c r="D255" s="14"/>
      <c r="E255" s="14"/>
      <c r="F255" s="14"/>
      <c r="G255" s="14"/>
      <c r="H255" s="14"/>
      <c r="I255" s="14"/>
      <c r="J255" s="14"/>
      <c r="K255" s="14"/>
      <c r="L255" s="14"/>
    </row>
    <row r="256" spans="1:12" x14ac:dyDescent="0.2">
      <c r="A256" s="14"/>
      <c r="B256" s="55"/>
      <c r="C256" s="55"/>
      <c r="D256" s="14"/>
      <c r="E256" s="14"/>
      <c r="F256" s="14"/>
      <c r="G256" s="14"/>
      <c r="H256" s="14"/>
      <c r="I256" s="14"/>
      <c r="J256" s="14"/>
      <c r="K256" s="14"/>
      <c r="L256" s="14"/>
    </row>
    <row r="257" spans="1:12" x14ac:dyDescent="0.2">
      <c r="A257" s="14"/>
      <c r="B257" s="55"/>
      <c r="C257" s="55"/>
      <c r="D257" s="14"/>
      <c r="E257" s="14"/>
      <c r="F257" s="14"/>
      <c r="G257" s="14"/>
      <c r="H257" s="14"/>
      <c r="I257" s="14"/>
      <c r="J257" s="14"/>
      <c r="K257" s="14"/>
      <c r="L257" s="14"/>
    </row>
    <row r="258" spans="1:12" x14ac:dyDescent="0.2">
      <c r="A258" s="14"/>
      <c r="B258" s="55"/>
      <c r="C258" s="55"/>
      <c r="D258" s="14"/>
      <c r="E258" s="14"/>
      <c r="F258" s="14"/>
      <c r="G258" s="14"/>
      <c r="H258" s="14"/>
      <c r="I258" s="14"/>
      <c r="J258" s="14"/>
      <c r="K258" s="14"/>
      <c r="L258" s="14"/>
    </row>
    <row r="259" spans="1:12" x14ac:dyDescent="0.2">
      <c r="A259" s="14"/>
      <c r="B259" s="55"/>
      <c r="C259" s="55"/>
      <c r="D259" s="14"/>
      <c r="E259" s="14"/>
      <c r="F259" s="14"/>
      <c r="G259" s="14"/>
      <c r="H259" s="14"/>
      <c r="I259" s="14"/>
      <c r="J259" s="14"/>
      <c r="K259" s="14"/>
      <c r="L259" s="14"/>
    </row>
    <row r="260" spans="1:12" x14ac:dyDescent="0.2">
      <c r="A260" s="14"/>
      <c r="B260" s="55"/>
      <c r="C260" s="55"/>
      <c r="D260" s="14"/>
      <c r="E260" s="14"/>
      <c r="F260" s="14"/>
      <c r="G260" s="14"/>
      <c r="H260" s="14"/>
      <c r="I260" s="14"/>
      <c r="J260" s="14"/>
      <c r="K260" s="14"/>
      <c r="L260" s="14"/>
    </row>
    <row r="261" spans="1:12" x14ac:dyDescent="0.2">
      <c r="A261" s="14"/>
      <c r="B261" s="55"/>
      <c r="C261" s="55"/>
      <c r="D261" s="14"/>
      <c r="E261" s="14"/>
      <c r="F261" s="14"/>
      <c r="G261" s="14"/>
      <c r="H261" s="14"/>
      <c r="I261" s="14"/>
      <c r="J261" s="14"/>
      <c r="K261" s="14"/>
      <c r="L261" s="14"/>
    </row>
    <row r="262" spans="1:12" x14ac:dyDescent="0.2">
      <c r="A262" s="14"/>
      <c r="B262" s="55"/>
      <c r="C262" s="55"/>
      <c r="D262" s="14"/>
      <c r="E262" s="14"/>
      <c r="F262" s="14"/>
      <c r="G262" s="14"/>
      <c r="H262" s="14"/>
      <c r="I262" s="14"/>
      <c r="J262" s="14"/>
      <c r="K262" s="14"/>
      <c r="L262" s="14"/>
    </row>
    <row r="263" spans="1:12" x14ac:dyDescent="0.2">
      <c r="A263" s="14"/>
      <c r="B263" s="55"/>
      <c r="C263" s="55"/>
      <c r="D263" s="14"/>
      <c r="E263" s="14"/>
      <c r="F263" s="14"/>
      <c r="G263" s="14"/>
      <c r="H263" s="14"/>
      <c r="I263" s="14"/>
      <c r="J263" s="14"/>
      <c r="K263" s="14"/>
      <c r="L263" s="14"/>
    </row>
    <row r="264" spans="1:12" x14ac:dyDescent="0.2">
      <c r="A264" s="14"/>
      <c r="B264" s="55"/>
      <c r="C264" s="55"/>
      <c r="D264" s="14"/>
      <c r="E264" s="14"/>
      <c r="F264" s="14"/>
      <c r="G264" s="14"/>
      <c r="H264" s="14"/>
      <c r="I264" s="14"/>
      <c r="J264" s="14"/>
      <c r="K264" s="14"/>
      <c r="L264" s="14"/>
    </row>
    <row r="265" spans="1:12" x14ac:dyDescent="0.2">
      <c r="A265" s="14"/>
      <c r="B265" s="55"/>
      <c r="C265" s="55"/>
      <c r="D265" s="14"/>
      <c r="E265" s="14"/>
      <c r="F265" s="14"/>
      <c r="G265" s="14"/>
      <c r="H265" s="14"/>
      <c r="I265" s="14"/>
      <c r="J265" s="14"/>
      <c r="K265" s="14"/>
      <c r="L265" s="14"/>
    </row>
    <row r="266" spans="1:12" x14ac:dyDescent="0.2">
      <c r="A266" s="14"/>
      <c r="B266" s="55"/>
      <c r="C266" s="55"/>
      <c r="D266" s="14"/>
      <c r="E266" s="14"/>
      <c r="F266" s="14"/>
      <c r="G266" s="14"/>
      <c r="H266" s="14"/>
      <c r="I266" s="14"/>
      <c r="J266" s="14"/>
      <c r="K266" s="14"/>
      <c r="L266" s="14"/>
    </row>
    <row r="267" spans="1:12" x14ac:dyDescent="0.2">
      <c r="A267" s="14"/>
      <c r="B267" s="55"/>
      <c r="C267" s="55"/>
      <c r="D267" s="14"/>
      <c r="E267" s="14"/>
      <c r="F267" s="14"/>
      <c r="G267" s="14"/>
      <c r="H267" s="14"/>
      <c r="I267" s="14"/>
      <c r="J267" s="14"/>
      <c r="K267" s="14"/>
      <c r="L267" s="14"/>
    </row>
    <row r="268" spans="1:12" x14ac:dyDescent="0.2">
      <c r="A268" s="14"/>
      <c r="B268" s="55"/>
      <c r="C268" s="55"/>
      <c r="D268" s="14"/>
      <c r="E268" s="14"/>
      <c r="F268" s="14"/>
      <c r="G268" s="14"/>
      <c r="H268" s="14"/>
      <c r="I268" s="14"/>
      <c r="J268" s="14"/>
      <c r="K268" s="14"/>
      <c r="L268" s="14"/>
    </row>
    <row r="269" spans="1:12" x14ac:dyDescent="0.2">
      <c r="A269" s="14"/>
      <c r="B269" s="55"/>
      <c r="C269" s="55"/>
      <c r="D269" s="14"/>
      <c r="E269" s="14"/>
      <c r="F269" s="14"/>
      <c r="G269" s="14"/>
      <c r="H269" s="14"/>
      <c r="I269" s="14"/>
      <c r="J269" s="14"/>
      <c r="K269" s="14"/>
      <c r="L269" s="14"/>
    </row>
    <row r="270" spans="1:12" x14ac:dyDescent="0.2">
      <c r="A270" s="14"/>
      <c r="B270" s="55"/>
      <c r="C270" s="55"/>
      <c r="D270" s="14"/>
      <c r="E270" s="14"/>
      <c r="F270" s="14"/>
      <c r="G270" s="14"/>
      <c r="H270" s="14"/>
      <c r="I270" s="14"/>
      <c r="J270" s="14"/>
      <c r="K270" s="14"/>
      <c r="L270" s="14"/>
    </row>
    <row r="271" spans="1:12" x14ac:dyDescent="0.2">
      <c r="A271" s="14"/>
      <c r="B271" s="55"/>
      <c r="C271" s="55"/>
      <c r="D271" s="14"/>
      <c r="E271" s="14"/>
      <c r="F271" s="14"/>
      <c r="G271" s="14"/>
      <c r="H271" s="14"/>
      <c r="I271" s="14"/>
      <c r="J271" s="14"/>
      <c r="K271" s="14"/>
      <c r="L271" s="14"/>
    </row>
    <row r="272" spans="1:12" x14ac:dyDescent="0.2">
      <c r="A272" s="14"/>
      <c r="B272" s="55"/>
      <c r="C272" s="55"/>
      <c r="D272" s="14"/>
      <c r="E272" s="14"/>
      <c r="F272" s="14"/>
      <c r="G272" s="14"/>
      <c r="H272" s="14"/>
      <c r="I272" s="14"/>
      <c r="J272" s="14"/>
      <c r="K272" s="14"/>
      <c r="L272" s="14"/>
    </row>
    <row r="273" spans="1:12" x14ac:dyDescent="0.2">
      <c r="A273" s="14"/>
      <c r="B273" s="55"/>
      <c r="C273" s="55"/>
      <c r="D273" s="14"/>
      <c r="E273" s="14"/>
      <c r="F273" s="14"/>
      <c r="G273" s="14"/>
      <c r="H273" s="14"/>
      <c r="I273" s="14"/>
      <c r="J273" s="14"/>
      <c r="K273" s="14"/>
      <c r="L273" s="14"/>
    </row>
    <row r="274" spans="1:12" x14ac:dyDescent="0.2">
      <c r="A274" s="14"/>
      <c r="B274" s="55"/>
      <c r="C274" s="55"/>
      <c r="D274" s="14"/>
      <c r="E274" s="14"/>
      <c r="F274" s="14"/>
      <c r="G274" s="14"/>
      <c r="H274" s="14"/>
      <c r="I274" s="14"/>
      <c r="J274" s="14"/>
      <c r="K274" s="14"/>
      <c r="L274" s="14"/>
    </row>
    <row r="275" spans="1:12" x14ac:dyDescent="0.2">
      <c r="A275" s="14"/>
      <c r="B275" s="55"/>
      <c r="C275" s="55"/>
      <c r="D275" s="14"/>
      <c r="E275" s="14"/>
      <c r="F275" s="14"/>
      <c r="G275" s="14"/>
      <c r="H275" s="14"/>
      <c r="I275" s="14"/>
      <c r="J275" s="14"/>
      <c r="K275" s="14"/>
      <c r="L275" s="14"/>
    </row>
    <row r="276" spans="1:12" x14ac:dyDescent="0.2">
      <c r="A276" s="14"/>
      <c r="B276" s="55"/>
      <c r="C276" s="55"/>
      <c r="D276" s="14"/>
      <c r="E276" s="14"/>
      <c r="F276" s="14"/>
      <c r="G276" s="14"/>
      <c r="H276" s="14"/>
      <c r="I276" s="14"/>
      <c r="J276" s="14"/>
      <c r="K276" s="14"/>
      <c r="L276" s="14"/>
    </row>
    <row r="277" spans="1:12" x14ac:dyDescent="0.2">
      <c r="A277" s="14"/>
      <c r="B277" s="55"/>
      <c r="C277" s="55"/>
      <c r="D277" s="14"/>
      <c r="E277" s="14"/>
      <c r="F277" s="14"/>
      <c r="G277" s="14"/>
      <c r="H277" s="14"/>
      <c r="I277" s="14"/>
      <c r="J277" s="14"/>
      <c r="K277" s="14"/>
      <c r="L277" s="14"/>
    </row>
    <row r="278" spans="1:12" x14ac:dyDescent="0.2">
      <c r="A278" s="14"/>
      <c r="B278" s="55"/>
      <c r="C278" s="55"/>
      <c r="D278" s="14"/>
      <c r="E278" s="14"/>
      <c r="F278" s="14"/>
      <c r="G278" s="14"/>
      <c r="H278" s="14"/>
      <c r="I278" s="14"/>
      <c r="J278" s="14"/>
      <c r="K278" s="14"/>
      <c r="L278" s="14"/>
    </row>
    <row r="279" spans="1:12" x14ac:dyDescent="0.2">
      <c r="A279" s="14"/>
      <c r="B279" s="55"/>
      <c r="C279" s="55"/>
      <c r="D279" s="14"/>
      <c r="E279" s="14"/>
      <c r="F279" s="14"/>
      <c r="G279" s="14"/>
      <c r="H279" s="14"/>
      <c r="I279" s="14"/>
      <c r="J279" s="14"/>
      <c r="K279" s="14"/>
      <c r="L279" s="14"/>
    </row>
    <row r="280" spans="1:12" x14ac:dyDescent="0.2">
      <c r="A280" s="14"/>
      <c r="B280" s="55"/>
      <c r="C280" s="55"/>
      <c r="D280" s="14"/>
      <c r="E280" s="14"/>
      <c r="F280" s="14"/>
      <c r="G280" s="14"/>
      <c r="H280" s="14"/>
      <c r="I280" s="14"/>
      <c r="J280" s="14"/>
      <c r="K280" s="14"/>
      <c r="L280" s="14"/>
    </row>
    <row r="281" spans="1:12" x14ac:dyDescent="0.2">
      <c r="A281" s="14"/>
      <c r="B281" s="55"/>
      <c r="C281" s="55"/>
      <c r="D281" s="14"/>
      <c r="E281" s="14"/>
      <c r="F281" s="14"/>
      <c r="G281" s="14"/>
      <c r="H281" s="14"/>
      <c r="I281" s="14"/>
      <c r="J281" s="14"/>
      <c r="K281" s="14"/>
      <c r="L281" s="14"/>
    </row>
    <row r="282" spans="1:12" x14ac:dyDescent="0.2">
      <c r="A282" s="14"/>
      <c r="B282" s="55"/>
      <c r="C282" s="55"/>
      <c r="D282" s="14"/>
      <c r="E282" s="14"/>
      <c r="F282" s="14"/>
      <c r="G282" s="14"/>
      <c r="H282" s="14"/>
      <c r="I282" s="14"/>
      <c r="J282" s="14"/>
      <c r="K282" s="14"/>
      <c r="L282" s="14"/>
    </row>
    <row r="283" spans="1:12" x14ac:dyDescent="0.2">
      <c r="A283" s="14"/>
      <c r="B283" s="55"/>
      <c r="C283" s="55"/>
      <c r="D283" s="14"/>
      <c r="E283" s="14"/>
      <c r="F283" s="14"/>
      <c r="G283" s="14"/>
      <c r="H283" s="14"/>
      <c r="I283" s="14"/>
      <c r="J283" s="14"/>
      <c r="K283" s="14"/>
      <c r="L283" s="14"/>
    </row>
    <row r="284" spans="1:12" x14ac:dyDescent="0.2">
      <c r="A284" s="14"/>
      <c r="B284" s="55"/>
      <c r="C284" s="55"/>
      <c r="D284" s="14"/>
      <c r="E284" s="14"/>
      <c r="F284" s="14"/>
      <c r="G284" s="14"/>
      <c r="H284" s="14"/>
      <c r="I284" s="14"/>
      <c r="J284" s="14"/>
      <c r="K284" s="14"/>
      <c r="L284" s="14"/>
    </row>
    <row r="285" spans="1:12" x14ac:dyDescent="0.2">
      <c r="A285" s="14"/>
      <c r="B285" s="55"/>
      <c r="C285" s="55"/>
      <c r="D285" s="14"/>
      <c r="E285" s="14"/>
      <c r="F285" s="14"/>
      <c r="G285" s="14"/>
      <c r="H285" s="14"/>
      <c r="I285" s="14"/>
      <c r="J285" s="14"/>
      <c r="K285" s="14"/>
      <c r="L285" s="14"/>
    </row>
    <row r="286" spans="1:12" x14ac:dyDescent="0.2">
      <c r="A286" s="14"/>
      <c r="B286" s="55"/>
      <c r="C286" s="55"/>
      <c r="D286" s="14"/>
      <c r="E286" s="14"/>
      <c r="F286" s="14"/>
      <c r="G286" s="14"/>
      <c r="H286" s="14"/>
      <c r="I286" s="14"/>
      <c r="J286" s="14"/>
      <c r="K286" s="14"/>
      <c r="L286" s="14"/>
    </row>
    <row r="287" spans="1:12" x14ac:dyDescent="0.2">
      <c r="A287" s="14"/>
      <c r="B287" s="55"/>
      <c r="C287" s="55"/>
      <c r="D287" s="14"/>
      <c r="E287" s="14"/>
      <c r="F287" s="14"/>
      <c r="G287" s="14"/>
      <c r="H287" s="14"/>
      <c r="I287" s="14"/>
      <c r="J287" s="14"/>
      <c r="K287" s="14"/>
      <c r="L287" s="14"/>
    </row>
    <row r="288" spans="1:12" x14ac:dyDescent="0.2">
      <c r="A288" s="14"/>
      <c r="B288" s="55"/>
      <c r="C288" s="55"/>
      <c r="D288" s="14"/>
      <c r="E288" s="14"/>
      <c r="F288" s="14"/>
      <c r="G288" s="14"/>
      <c r="H288" s="14"/>
      <c r="I288" s="14"/>
      <c r="J288" s="14"/>
      <c r="K288" s="14"/>
      <c r="L288" s="14"/>
    </row>
    <row r="289" spans="1:12" x14ac:dyDescent="0.2">
      <c r="A289" s="14"/>
      <c r="B289" s="55"/>
      <c r="C289" s="55"/>
      <c r="D289" s="14"/>
      <c r="E289" s="14"/>
      <c r="F289" s="14"/>
      <c r="G289" s="14"/>
      <c r="H289" s="14"/>
      <c r="I289" s="14"/>
      <c r="J289" s="14"/>
      <c r="K289" s="14"/>
      <c r="L289" s="14"/>
    </row>
    <row r="290" spans="1:12" x14ac:dyDescent="0.2">
      <c r="A290" s="14"/>
      <c r="B290" s="55"/>
      <c r="C290" s="55"/>
      <c r="D290" s="14"/>
      <c r="E290" s="14"/>
      <c r="F290" s="14"/>
      <c r="G290" s="14"/>
      <c r="H290" s="14"/>
      <c r="I290" s="14"/>
      <c r="J290" s="14"/>
      <c r="K290" s="14"/>
      <c r="L290" s="14"/>
    </row>
    <row r="291" spans="1:12" x14ac:dyDescent="0.2">
      <c r="A291" s="14"/>
      <c r="B291" s="55"/>
      <c r="C291" s="55"/>
      <c r="D291" s="14"/>
      <c r="E291" s="14"/>
      <c r="F291" s="14"/>
      <c r="G291" s="14"/>
      <c r="H291" s="14"/>
      <c r="I291" s="14"/>
      <c r="J291" s="14"/>
      <c r="K291" s="14"/>
      <c r="L291" s="14"/>
    </row>
    <row r="292" spans="1:12" x14ac:dyDescent="0.2">
      <c r="A292" s="14"/>
      <c r="B292" s="55"/>
      <c r="C292" s="55"/>
      <c r="D292" s="14"/>
      <c r="E292" s="14"/>
      <c r="F292" s="14"/>
      <c r="G292" s="14"/>
      <c r="H292" s="14"/>
      <c r="I292" s="14"/>
      <c r="J292" s="14"/>
      <c r="K292" s="14"/>
      <c r="L292" s="14"/>
    </row>
    <row r="293" spans="1:12" x14ac:dyDescent="0.2">
      <c r="A293" s="14"/>
      <c r="B293" s="55"/>
      <c r="C293" s="55"/>
      <c r="D293" s="14"/>
      <c r="E293" s="14"/>
      <c r="F293" s="14"/>
      <c r="G293" s="14"/>
      <c r="H293" s="14"/>
      <c r="I293" s="14"/>
      <c r="J293" s="14"/>
      <c r="K293" s="14"/>
      <c r="L293" s="14"/>
    </row>
    <row r="294" spans="1:12" x14ac:dyDescent="0.2">
      <c r="A294" s="14"/>
      <c r="B294" s="55"/>
      <c r="C294" s="55"/>
      <c r="D294" s="14"/>
      <c r="E294" s="14"/>
      <c r="F294" s="14"/>
      <c r="G294" s="14"/>
      <c r="H294" s="14"/>
      <c r="I294" s="14"/>
      <c r="J294" s="14"/>
      <c r="K294" s="14"/>
      <c r="L294" s="14"/>
    </row>
    <row r="295" spans="1:12" x14ac:dyDescent="0.2">
      <c r="A295" s="14"/>
      <c r="B295" s="55"/>
      <c r="C295" s="55"/>
      <c r="D295" s="14"/>
      <c r="E295" s="14"/>
      <c r="F295" s="14"/>
      <c r="G295" s="14"/>
      <c r="H295" s="14"/>
      <c r="I295" s="14"/>
      <c r="J295" s="14"/>
      <c r="K295" s="14"/>
      <c r="L295" s="14"/>
    </row>
    <row r="296" spans="1:12" x14ac:dyDescent="0.2">
      <c r="A296" s="14"/>
      <c r="B296" s="55"/>
      <c r="C296" s="55"/>
      <c r="D296" s="14"/>
      <c r="E296" s="14"/>
      <c r="F296" s="14"/>
      <c r="G296" s="14"/>
      <c r="H296" s="14"/>
      <c r="I296" s="14"/>
      <c r="J296" s="14"/>
      <c r="K296" s="14"/>
      <c r="L296" s="14"/>
    </row>
    <row r="297" spans="1:12" x14ac:dyDescent="0.2">
      <c r="A297" s="14"/>
      <c r="B297" s="55"/>
      <c r="C297" s="55"/>
      <c r="D297" s="14"/>
      <c r="E297" s="14"/>
      <c r="F297" s="14"/>
      <c r="G297" s="14"/>
      <c r="H297" s="14"/>
      <c r="I297" s="14"/>
      <c r="J297" s="14"/>
      <c r="K297" s="14"/>
      <c r="L297" s="14"/>
    </row>
    <row r="298" spans="1:12" x14ac:dyDescent="0.2">
      <c r="A298" s="14"/>
      <c r="B298" s="55"/>
      <c r="C298" s="55"/>
      <c r="D298" s="14"/>
      <c r="E298" s="14"/>
      <c r="F298" s="14"/>
      <c r="G298" s="14"/>
      <c r="H298" s="14"/>
      <c r="I298" s="14"/>
      <c r="J298" s="14"/>
      <c r="K298" s="14"/>
      <c r="L298" s="14"/>
    </row>
    <row r="299" spans="1:12" x14ac:dyDescent="0.2">
      <c r="A299" s="14"/>
      <c r="B299" s="55"/>
      <c r="C299" s="55"/>
      <c r="D299" s="14"/>
      <c r="E299" s="14"/>
      <c r="F299" s="14"/>
      <c r="G299" s="14"/>
      <c r="H299" s="14"/>
      <c r="I299" s="14"/>
      <c r="J299" s="14"/>
      <c r="K299" s="14"/>
      <c r="L299" s="14"/>
    </row>
    <row r="300" spans="1:12" x14ac:dyDescent="0.2">
      <c r="A300" s="14"/>
      <c r="B300" s="55"/>
      <c r="C300" s="55"/>
      <c r="D300" s="14"/>
      <c r="E300" s="14"/>
      <c r="F300" s="14"/>
      <c r="G300" s="14"/>
      <c r="H300" s="14"/>
      <c r="I300" s="14"/>
      <c r="J300" s="14"/>
      <c r="K300" s="14"/>
      <c r="L300" s="14"/>
    </row>
    <row r="301" spans="1:12" x14ac:dyDescent="0.2">
      <c r="A301" s="14"/>
      <c r="B301" s="55"/>
      <c r="C301" s="55"/>
      <c r="D301" s="14"/>
      <c r="E301" s="14"/>
      <c r="F301" s="14"/>
      <c r="G301" s="14"/>
      <c r="H301" s="14"/>
      <c r="I301" s="14"/>
      <c r="J301" s="14"/>
      <c r="K301" s="14"/>
      <c r="L301" s="14"/>
    </row>
    <row r="302" spans="1:12" x14ac:dyDescent="0.2">
      <c r="A302" s="14"/>
      <c r="B302" s="55"/>
      <c r="C302" s="55"/>
      <c r="D302" s="14"/>
      <c r="E302" s="14"/>
      <c r="F302" s="14"/>
      <c r="G302" s="14"/>
      <c r="H302" s="14"/>
      <c r="I302" s="14"/>
      <c r="J302" s="14"/>
      <c r="K302" s="14"/>
      <c r="L302" s="14"/>
    </row>
    <row r="303" spans="1:12" x14ac:dyDescent="0.2">
      <c r="A303" s="14"/>
      <c r="B303" s="55"/>
      <c r="C303" s="55"/>
      <c r="D303" s="14"/>
      <c r="E303" s="14"/>
      <c r="F303" s="14"/>
      <c r="G303" s="14"/>
      <c r="H303" s="14"/>
      <c r="I303" s="14"/>
      <c r="J303" s="14"/>
      <c r="K303" s="14"/>
      <c r="L303" s="14"/>
    </row>
    <row r="304" spans="1:12" x14ac:dyDescent="0.2">
      <c r="A304" s="14"/>
      <c r="B304" s="55"/>
      <c r="C304" s="55"/>
      <c r="D304" s="14"/>
      <c r="E304" s="14"/>
      <c r="F304" s="14"/>
      <c r="G304" s="14"/>
      <c r="H304" s="14"/>
      <c r="I304" s="14"/>
      <c r="J304" s="14"/>
      <c r="K304" s="14"/>
      <c r="L304" s="14"/>
    </row>
    <row r="305" spans="1:12" x14ac:dyDescent="0.2">
      <c r="A305" s="14"/>
      <c r="B305" s="55"/>
      <c r="C305" s="55"/>
      <c r="D305" s="14"/>
      <c r="E305" s="14"/>
      <c r="F305" s="14"/>
      <c r="G305" s="14"/>
      <c r="H305" s="14"/>
      <c r="I305" s="14"/>
      <c r="J305" s="14"/>
      <c r="K305" s="14"/>
      <c r="L305" s="14"/>
    </row>
    <row r="306" spans="1:12" x14ac:dyDescent="0.2">
      <c r="A306" s="14"/>
      <c r="B306" s="55"/>
      <c r="C306" s="55"/>
      <c r="D306" s="14"/>
      <c r="E306" s="14"/>
      <c r="F306" s="14"/>
      <c r="G306" s="14"/>
      <c r="H306" s="14"/>
      <c r="I306" s="14"/>
      <c r="J306" s="14"/>
      <c r="K306" s="14"/>
      <c r="L306" s="14"/>
    </row>
    <row r="307" spans="1:12" x14ac:dyDescent="0.2">
      <c r="A307" s="14"/>
      <c r="B307" s="55"/>
      <c r="C307" s="55"/>
      <c r="D307" s="14"/>
      <c r="E307" s="14"/>
      <c r="F307" s="14"/>
      <c r="G307" s="14"/>
      <c r="H307" s="14"/>
      <c r="I307" s="14"/>
      <c r="J307" s="14"/>
      <c r="K307" s="14"/>
      <c r="L307" s="14"/>
    </row>
    <row r="308" spans="1:12" x14ac:dyDescent="0.2">
      <c r="A308" s="14"/>
      <c r="B308" s="55"/>
      <c r="C308" s="55"/>
      <c r="D308" s="14"/>
      <c r="E308" s="14"/>
      <c r="F308" s="14"/>
      <c r="G308" s="14"/>
      <c r="H308" s="14"/>
      <c r="I308" s="14"/>
      <c r="J308" s="14"/>
      <c r="K308" s="14"/>
      <c r="L308" s="14"/>
    </row>
    <row r="309" spans="1:12" x14ac:dyDescent="0.2">
      <c r="A309" s="14"/>
      <c r="B309" s="55"/>
      <c r="C309" s="55"/>
      <c r="D309" s="14"/>
      <c r="E309" s="14"/>
      <c r="F309" s="14"/>
      <c r="G309" s="14"/>
      <c r="H309" s="14"/>
      <c r="I309" s="14"/>
      <c r="J309" s="14"/>
      <c r="K309" s="14"/>
      <c r="L309" s="14"/>
    </row>
    <row r="310" spans="1:12" x14ac:dyDescent="0.2">
      <c r="A310" s="14"/>
      <c r="B310" s="55"/>
      <c r="C310" s="55"/>
      <c r="D310" s="14"/>
      <c r="E310" s="14"/>
      <c r="F310" s="14"/>
      <c r="G310" s="14"/>
      <c r="H310" s="14"/>
      <c r="I310" s="14"/>
      <c r="J310" s="14"/>
      <c r="K310" s="14"/>
      <c r="L310" s="14"/>
    </row>
    <row r="311" spans="1:12" x14ac:dyDescent="0.2">
      <c r="A311" s="14"/>
      <c r="B311" s="55"/>
      <c r="C311" s="55"/>
      <c r="D311" s="14"/>
      <c r="E311" s="14"/>
      <c r="F311" s="14"/>
      <c r="G311" s="14"/>
      <c r="H311" s="14"/>
      <c r="I311" s="14"/>
      <c r="J311" s="14"/>
      <c r="K311" s="14"/>
      <c r="L311" s="14"/>
    </row>
    <row r="312" spans="1:12" x14ac:dyDescent="0.2">
      <c r="A312" s="14"/>
      <c r="B312" s="55"/>
      <c r="C312" s="55"/>
      <c r="D312" s="14"/>
      <c r="E312" s="14"/>
      <c r="F312" s="14"/>
      <c r="G312" s="14"/>
      <c r="H312" s="14"/>
      <c r="I312" s="14"/>
      <c r="J312" s="14"/>
      <c r="K312" s="14"/>
      <c r="L312" s="14"/>
    </row>
    <row r="313" spans="1:12" x14ac:dyDescent="0.2">
      <c r="A313" s="14"/>
      <c r="B313" s="55"/>
      <c r="C313" s="55"/>
      <c r="D313" s="14"/>
      <c r="E313" s="14"/>
      <c r="F313" s="14"/>
      <c r="G313" s="14"/>
      <c r="H313" s="14"/>
      <c r="I313" s="14"/>
      <c r="J313" s="14"/>
      <c r="K313" s="14"/>
      <c r="L313" s="14"/>
    </row>
    <row r="314" spans="1:12" x14ac:dyDescent="0.2">
      <c r="A314" s="14"/>
      <c r="B314" s="55"/>
      <c r="C314" s="55"/>
      <c r="D314" s="14"/>
      <c r="E314" s="14"/>
      <c r="F314" s="14"/>
      <c r="G314" s="14"/>
      <c r="H314" s="14"/>
      <c r="I314" s="14"/>
      <c r="J314" s="14"/>
      <c r="K314" s="14"/>
      <c r="L314" s="14"/>
    </row>
    <row r="315" spans="1:12" x14ac:dyDescent="0.2">
      <c r="A315" s="14"/>
      <c r="B315" s="55"/>
      <c r="C315" s="55"/>
      <c r="D315" s="14"/>
      <c r="E315" s="14"/>
      <c r="F315" s="14"/>
      <c r="G315" s="14"/>
      <c r="H315" s="14"/>
      <c r="I315" s="14"/>
      <c r="J315" s="14"/>
      <c r="K315" s="14"/>
      <c r="L315" s="14"/>
    </row>
    <row r="316" spans="1:12" x14ac:dyDescent="0.2">
      <c r="A316" s="14"/>
      <c r="B316" s="55"/>
      <c r="C316" s="55"/>
      <c r="D316" s="14"/>
      <c r="E316" s="14"/>
      <c r="F316" s="14"/>
      <c r="G316" s="14"/>
      <c r="H316" s="14"/>
      <c r="I316" s="14"/>
      <c r="J316" s="14"/>
      <c r="K316" s="14"/>
      <c r="L316" s="14"/>
    </row>
    <row r="317" spans="1:12" x14ac:dyDescent="0.2">
      <c r="A317" s="14"/>
      <c r="B317" s="55"/>
      <c r="C317" s="55"/>
      <c r="D317" s="14"/>
      <c r="E317" s="14"/>
      <c r="F317" s="14"/>
      <c r="G317" s="14"/>
      <c r="H317" s="14"/>
      <c r="I317" s="14"/>
      <c r="J317" s="14"/>
      <c r="K317" s="14"/>
      <c r="L317" s="14"/>
    </row>
    <row r="318" spans="1:12" x14ac:dyDescent="0.2">
      <c r="A318" s="14"/>
      <c r="B318" s="55"/>
      <c r="C318" s="55"/>
      <c r="D318" s="14"/>
      <c r="E318" s="14"/>
      <c r="F318" s="14"/>
      <c r="G318" s="14"/>
      <c r="H318" s="14"/>
      <c r="I318" s="14"/>
      <c r="J318" s="14"/>
      <c r="K318" s="14"/>
      <c r="L318" s="14"/>
    </row>
    <row r="319" spans="1:12" x14ac:dyDescent="0.2">
      <c r="A319" s="14"/>
      <c r="B319" s="55"/>
      <c r="C319" s="55"/>
      <c r="D319" s="14"/>
      <c r="E319" s="14"/>
      <c r="F319" s="14"/>
      <c r="G319" s="14"/>
      <c r="H319" s="14"/>
      <c r="I319" s="14"/>
      <c r="J319" s="14"/>
      <c r="K319" s="14"/>
      <c r="L319" s="14"/>
    </row>
    <row r="320" spans="1:12" x14ac:dyDescent="0.2">
      <c r="A320" s="14"/>
      <c r="B320" s="55"/>
      <c r="C320" s="55"/>
      <c r="D320" s="14"/>
      <c r="E320" s="14"/>
      <c r="F320" s="14"/>
      <c r="G320" s="14"/>
      <c r="H320" s="14"/>
      <c r="I320" s="14"/>
      <c r="J320" s="14"/>
      <c r="K320" s="14"/>
      <c r="L320" s="14"/>
    </row>
    <row r="321" spans="1:12" x14ac:dyDescent="0.2">
      <c r="A321" s="14"/>
      <c r="B321" s="55"/>
      <c r="C321" s="55"/>
      <c r="D321" s="14"/>
      <c r="E321" s="14"/>
      <c r="F321" s="14"/>
      <c r="G321" s="14"/>
      <c r="H321" s="14"/>
      <c r="I321" s="14"/>
      <c r="J321" s="14"/>
      <c r="K321" s="14"/>
      <c r="L321" s="14"/>
    </row>
    <row r="322" spans="1:12" x14ac:dyDescent="0.2">
      <c r="A322" s="14"/>
      <c r="B322" s="55"/>
      <c r="C322" s="55"/>
      <c r="D322" s="14"/>
      <c r="E322" s="14"/>
      <c r="F322" s="14"/>
      <c r="G322" s="14"/>
      <c r="H322" s="14"/>
      <c r="I322" s="14"/>
      <c r="J322" s="14"/>
      <c r="K322" s="14"/>
      <c r="L322" s="14"/>
    </row>
    <row r="323" spans="1:12" x14ac:dyDescent="0.2">
      <c r="A323" s="14"/>
      <c r="B323" s="55"/>
      <c r="C323" s="55"/>
      <c r="D323" s="14"/>
      <c r="E323" s="14"/>
      <c r="F323" s="14"/>
      <c r="G323" s="14"/>
      <c r="H323" s="14"/>
      <c r="I323" s="14"/>
      <c r="J323" s="14"/>
      <c r="K323" s="14"/>
      <c r="L323" s="14"/>
    </row>
    <row r="324" spans="1:12" x14ac:dyDescent="0.2">
      <c r="A324" s="14"/>
      <c r="B324" s="55"/>
      <c r="C324" s="55"/>
      <c r="D324" s="14"/>
      <c r="E324" s="14"/>
      <c r="F324" s="14"/>
      <c r="G324" s="14"/>
      <c r="H324" s="14"/>
      <c r="I324" s="14"/>
      <c r="J324" s="14"/>
      <c r="K324" s="14"/>
      <c r="L324" s="14"/>
    </row>
    <row r="325" spans="1:12" x14ac:dyDescent="0.2">
      <c r="A325" s="14"/>
      <c r="B325" s="55"/>
      <c r="C325" s="55"/>
      <c r="D325" s="14"/>
      <c r="E325" s="14"/>
      <c r="F325" s="14"/>
      <c r="G325" s="14"/>
      <c r="H325" s="14"/>
      <c r="I325" s="14"/>
      <c r="J325" s="14"/>
      <c r="K325" s="14"/>
      <c r="L325" s="14"/>
    </row>
    <row r="326" spans="1:12" x14ac:dyDescent="0.2">
      <c r="A326" s="14"/>
      <c r="B326" s="55"/>
      <c r="C326" s="55"/>
      <c r="D326" s="14"/>
      <c r="E326" s="14"/>
      <c r="F326" s="14"/>
      <c r="G326" s="14"/>
      <c r="H326" s="14"/>
      <c r="I326" s="14"/>
      <c r="J326" s="14"/>
      <c r="K326" s="14"/>
      <c r="L326" s="14"/>
    </row>
    <row r="327" spans="1:12" x14ac:dyDescent="0.2">
      <c r="A327" s="14"/>
      <c r="B327" s="55"/>
      <c r="C327" s="55"/>
      <c r="D327" s="14"/>
      <c r="E327" s="14"/>
      <c r="F327" s="14"/>
      <c r="G327" s="14"/>
      <c r="H327" s="14"/>
      <c r="I327" s="14"/>
      <c r="J327" s="14"/>
      <c r="K327" s="14"/>
      <c r="L327" s="14"/>
    </row>
  </sheetData>
  <sheetProtection algorithmName="SHA-512" hashValue="o0vC6+wlQ10cD7SGAamYbW1MBytIvZqrK0jVjPvHz0eAlRbMiGprPTysJ3FCscXrkAQHPgpOnRXwb9+W1Dc3Lg==" saltValue="1AdLCP7qNh/oD5xHv5SUWw==" spinCount="100000" sheet="1" selectLockedCells="1"/>
  <mergeCells count="174">
    <mergeCell ref="B11:G11"/>
    <mergeCell ref="H11:I11"/>
    <mergeCell ref="B12:C12"/>
    <mergeCell ref="E12:G12"/>
    <mergeCell ref="H12:I12"/>
    <mergeCell ref="B13:C13"/>
    <mergeCell ref="E13:G13"/>
    <mergeCell ref="H13:I13"/>
    <mergeCell ref="A6:L6"/>
    <mergeCell ref="A7:L7"/>
    <mergeCell ref="A8:L8"/>
    <mergeCell ref="A9:L9"/>
    <mergeCell ref="B10:G10"/>
    <mergeCell ref="H10:I10"/>
    <mergeCell ref="A14:L14"/>
    <mergeCell ref="A15:L15"/>
    <mergeCell ref="A16:A18"/>
    <mergeCell ref="B16:C18"/>
    <mergeCell ref="D16:D18"/>
    <mergeCell ref="E16:J16"/>
    <mergeCell ref="K16:L17"/>
    <mergeCell ref="E17:F17"/>
    <mergeCell ref="G17:H17"/>
    <mergeCell ref="I17:J17"/>
    <mergeCell ref="B24:C24"/>
    <mergeCell ref="B25:C25"/>
    <mergeCell ref="B26:C26"/>
    <mergeCell ref="B27:C27"/>
    <mergeCell ref="B28:C28"/>
    <mergeCell ref="D28:L28"/>
    <mergeCell ref="B19:C19"/>
    <mergeCell ref="D19:L19"/>
    <mergeCell ref="B20:C20"/>
    <mergeCell ref="B21:C21"/>
    <mergeCell ref="B22:C22"/>
    <mergeCell ref="B23:C23"/>
    <mergeCell ref="B35:C35"/>
    <mergeCell ref="B36:C36"/>
    <mergeCell ref="B37:C37"/>
    <mergeCell ref="B38:C38"/>
    <mergeCell ref="B39:C39"/>
    <mergeCell ref="B40:C40"/>
    <mergeCell ref="B29:C29"/>
    <mergeCell ref="B30:C30"/>
    <mergeCell ref="B31:C31"/>
    <mergeCell ref="B32:C32"/>
    <mergeCell ref="B33:C33"/>
    <mergeCell ref="B34:C34"/>
    <mergeCell ref="B47:C47"/>
    <mergeCell ref="D47:L47"/>
    <mergeCell ref="B48:C48"/>
    <mergeCell ref="B49:C49"/>
    <mergeCell ref="B50:C50"/>
    <mergeCell ref="B51:C51"/>
    <mergeCell ref="B41:C41"/>
    <mergeCell ref="B42:C42"/>
    <mergeCell ref="B43:C43"/>
    <mergeCell ref="B44:C44"/>
    <mergeCell ref="B45:C45"/>
    <mergeCell ref="B46:C46"/>
    <mergeCell ref="A58:L58"/>
    <mergeCell ref="A59:L59"/>
    <mergeCell ref="A60:L60"/>
    <mergeCell ref="B61:G61"/>
    <mergeCell ref="H61:I61"/>
    <mergeCell ref="B62:G62"/>
    <mergeCell ref="H62:I62"/>
    <mergeCell ref="B52:C52"/>
    <mergeCell ref="B53:C53"/>
    <mergeCell ref="B54:C54"/>
    <mergeCell ref="B55:C55"/>
    <mergeCell ref="B56:C56"/>
    <mergeCell ref="A57:L57"/>
    <mergeCell ref="D66:D68"/>
    <mergeCell ref="E66:J66"/>
    <mergeCell ref="K66:L67"/>
    <mergeCell ref="E67:F67"/>
    <mergeCell ref="G67:H67"/>
    <mergeCell ref="I67:J67"/>
    <mergeCell ref="B63:C63"/>
    <mergeCell ref="E63:G63"/>
    <mergeCell ref="H63:I63"/>
    <mergeCell ref="B64:C64"/>
    <mergeCell ref="E64:G64"/>
    <mergeCell ref="H64:I64"/>
    <mergeCell ref="B69:C69"/>
    <mergeCell ref="B70:C70"/>
    <mergeCell ref="B71:C71"/>
    <mergeCell ref="B72:C72"/>
    <mergeCell ref="B73:C73"/>
    <mergeCell ref="B74:C74"/>
    <mergeCell ref="B65:C65"/>
    <mergeCell ref="A66:A68"/>
    <mergeCell ref="B66:C68"/>
    <mergeCell ref="B81:C81"/>
    <mergeCell ref="B82:C82"/>
    <mergeCell ref="B83:C83"/>
    <mergeCell ref="B84:C84"/>
    <mergeCell ref="B85:C85"/>
    <mergeCell ref="B86:C86"/>
    <mergeCell ref="B75:C75"/>
    <mergeCell ref="B76:C76"/>
    <mergeCell ref="B77:C77"/>
    <mergeCell ref="B78:C78"/>
    <mergeCell ref="B79:C79"/>
    <mergeCell ref="B80:C80"/>
    <mergeCell ref="B93:C93"/>
    <mergeCell ref="B94:C94"/>
    <mergeCell ref="B95:C95"/>
    <mergeCell ref="B96:C96"/>
    <mergeCell ref="B97:C97"/>
    <mergeCell ref="B98:C98"/>
    <mergeCell ref="B87:C87"/>
    <mergeCell ref="B88:C88"/>
    <mergeCell ref="B89:C89"/>
    <mergeCell ref="B90:C90"/>
    <mergeCell ref="B91:C91"/>
    <mergeCell ref="B92:C92"/>
    <mergeCell ref="B105:C105"/>
    <mergeCell ref="B106:C106"/>
    <mergeCell ref="B107:C107"/>
    <mergeCell ref="B108:C108"/>
    <mergeCell ref="B109:C109"/>
    <mergeCell ref="B110:C110"/>
    <mergeCell ref="B99:C99"/>
    <mergeCell ref="B100:C100"/>
    <mergeCell ref="B101:C101"/>
    <mergeCell ref="B102:C102"/>
    <mergeCell ref="B103:C103"/>
    <mergeCell ref="B104:C104"/>
    <mergeCell ref="B117:G117"/>
    <mergeCell ref="H117:I117"/>
    <mergeCell ref="B118:C118"/>
    <mergeCell ref="E118:G118"/>
    <mergeCell ref="H118:I118"/>
    <mergeCell ref="B119:C119"/>
    <mergeCell ref="E119:G119"/>
    <mergeCell ref="H119:I119"/>
    <mergeCell ref="B111:C111"/>
    <mergeCell ref="A112:L112"/>
    <mergeCell ref="A113:L113"/>
    <mergeCell ref="A114:L114"/>
    <mergeCell ref="A115:L115"/>
    <mergeCell ref="B116:G116"/>
    <mergeCell ref="H116:I116"/>
    <mergeCell ref="B124:C124"/>
    <mergeCell ref="D124:L124"/>
    <mergeCell ref="B125:C125"/>
    <mergeCell ref="B126:C126"/>
    <mergeCell ref="B127:C127"/>
    <mergeCell ref="B128:C128"/>
    <mergeCell ref="B120:C120"/>
    <mergeCell ref="A121:A123"/>
    <mergeCell ref="B121:C123"/>
    <mergeCell ref="D121:D123"/>
    <mergeCell ref="E121:J121"/>
    <mergeCell ref="K121:L122"/>
    <mergeCell ref="E122:F122"/>
    <mergeCell ref="G122:H122"/>
    <mergeCell ref="I122:J122"/>
    <mergeCell ref="A141:B141"/>
    <mergeCell ref="A142:B142"/>
    <mergeCell ref="A135:B135"/>
    <mergeCell ref="A136:B136"/>
    <mergeCell ref="A137:B137"/>
    <mergeCell ref="A138:B138"/>
    <mergeCell ref="A139:B139"/>
    <mergeCell ref="A140:B140"/>
    <mergeCell ref="B129:C129"/>
    <mergeCell ref="B130:C130"/>
    <mergeCell ref="B131:C131"/>
    <mergeCell ref="B132:C132"/>
    <mergeCell ref="B133:C133"/>
    <mergeCell ref="B134:C134"/>
  </mergeCells>
  <conditionalFormatting sqref="A135:L139 A20:L22 A29:L34 A45:L46 A26:L27 A39:L43">
    <cfRule type="expression" dxfId="7" priority="6">
      <formula>$L$12&lt;&gt;"Design-Build"</formula>
    </cfRule>
  </conditionalFormatting>
  <conditionalFormatting sqref="B10:B13 E12:E13 J10:J13 L10:L13 D137 D141">
    <cfRule type="containsBlanks" dxfId="6" priority="7">
      <formula>LEN(TRIM(B10))=0</formula>
    </cfRule>
  </conditionalFormatting>
  <conditionalFormatting sqref="A44:L44">
    <cfRule type="expression" dxfId="5" priority="5">
      <formula>$L$12&lt;&gt;"Design-Build"</formula>
    </cfRule>
  </conditionalFormatting>
  <conditionalFormatting sqref="A24:L24">
    <cfRule type="expression" dxfId="4" priority="4">
      <formula>$L$12&lt;&gt;"Design-Build"</formula>
    </cfRule>
  </conditionalFormatting>
  <conditionalFormatting sqref="A23:L23">
    <cfRule type="expression" dxfId="3" priority="3">
      <formula>$L$12&lt;&gt;"Design-Build"</formula>
    </cfRule>
  </conditionalFormatting>
  <conditionalFormatting sqref="A25:L25">
    <cfRule type="expression" dxfId="2" priority="2">
      <formula>$L$12&lt;&gt;"Design-Build"</formula>
    </cfRule>
  </conditionalFormatting>
  <conditionalFormatting sqref="A35:L38">
    <cfRule type="expression" dxfId="1" priority="1">
      <formula>$L$12&lt;&gt;"Design-Build"</formula>
    </cfRule>
  </conditionalFormatting>
  <dataValidations count="3">
    <dataValidation type="list" allowBlank="1" showInputMessage="1" showErrorMessage="1" sqref="L12">
      <formula1>"Design-Build,Design-Bid-Build,PQSP,JOC"</formula1>
    </dataValidation>
    <dataValidation allowBlank="1" showInputMessage="1" showErrorMessage="1" prompt="Include Task Order Number, if applicable." sqref="J12"/>
    <dataValidation allowBlank="1" showInputMessage="1" showErrorMessage="1" prompt="If Overhead &amp; Profit does not apply to General Requirements, rename this row as &quot;Not Used&quot; enter General Requirements in the red section below." sqref="B48:D48"/>
  </dataValidations>
  <printOptions horizontalCentered="1"/>
  <pageMargins left="0.375" right="0.375" top="0.25" bottom="0.25" header="0" footer="0"/>
  <pageSetup scale="77" fitToHeight="0" orientation="landscape" r:id="rId1"/>
  <headerFooter alignWithMargins="0"/>
  <rowBreaks count="2" manualBreakCount="2">
    <brk id="56" max="11" man="1"/>
    <brk id="111" max="11"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P218"/>
  <sheetViews>
    <sheetView showGridLines="0" view="pageBreakPreview" zoomScale="70" zoomScaleNormal="70" zoomScaleSheetLayoutView="70" workbookViewId="0">
      <selection activeCell="E29" sqref="E29"/>
    </sheetView>
  </sheetViews>
  <sheetFormatPr defaultRowHeight="12.75" x14ac:dyDescent="0.2"/>
  <cols>
    <col min="1" max="1" width="11.25" customWidth="1"/>
    <col min="2" max="2" width="15" customWidth="1"/>
    <col min="3" max="3" width="9.375" customWidth="1"/>
    <col min="4" max="4" width="14.75" customWidth="1"/>
    <col min="5" max="5" width="7.875" customWidth="1"/>
    <col min="6" max="6" width="12.75" customWidth="1"/>
    <col min="7" max="7" width="7.875" customWidth="1"/>
    <col min="8" max="8" width="12.75" customWidth="1"/>
    <col min="9" max="9" width="7.875" customWidth="1"/>
    <col min="10" max="10" width="12" customWidth="1"/>
    <col min="11" max="11" width="7.5" customWidth="1"/>
    <col min="12" max="14" width="12.75" customWidth="1"/>
    <col min="16" max="16" width="16.25" customWidth="1"/>
  </cols>
  <sheetData>
    <row r="1" spans="1:16" ht="18.95" customHeight="1" x14ac:dyDescent="0.2"/>
    <row r="2" spans="1:16" ht="18" customHeight="1" x14ac:dyDescent="0.2"/>
    <row r="3" spans="1:16" ht="18" customHeight="1" x14ac:dyDescent="0.2"/>
    <row r="4" spans="1:16" ht="14.45" customHeight="1" x14ac:dyDescent="0.2"/>
    <row r="5" spans="1:16" x14ac:dyDescent="0.2">
      <c r="A5" s="283" t="s">
        <v>0</v>
      </c>
      <c r="B5" s="283"/>
      <c r="C5" s="283"/>
      <c r="D5" s="283"/>
      <c r="E5" s="283"/>
      <c r="F5" s="283"/>
      <c r="G5" s="283"/>
      <c r="H5" s="283"/>
      <c r="I5" s="283"/>
      <c r="J5" s="283"/>
      <c r="K5" s="283"/>
      <c r="L5" s="283"/>
      <c r="M5" s="283"/>
      <c r="N5" s="283"/>
    </row>
    <row r="6" spans="1:16" x14ac:dyDescent="0.2">
      <c r="A6" s="283" t="s">
        <v>1</v>
      </c>
      <c r="B6" s="283"/>
      <c r="C6" s="283"/>
      <c r="D6" s="283"/>
      <c r="E6" s="283"/>
      <c r="F6" s="283"/>
      <c r="G6" s="283"/>
      <c r="H6" s="283"/>
      <c r="I6" s="283"/>
      <c r="J6" s="283"/>
      <c r="K6" s="283"/>
      <c r="L6" s="283"/>
      <c r="M6" s="283"/>
      <c r="N6" s="283"/>
    </row>
    <row r="7" spans="1:16" x14ac:dyDescent="0.2">
      <c r="A7" s="283" t="s">
        <v>86</v>
      </c>
      <c r="B7" s="283"/>
      <c r="C7" s="283"/>
      <c r="D7" s="283"/>
      <c r="E7" s="283"/>
      <c r="F7" s="283"/>
      <c r="G7" s="283"/>
      <c r="H7" s="283"/>
      <c r="I7" s="283"/>
      <c r="J7" s="283"/>
      <c r="K7" s="283"/>
      <c r="L7" s="283"/>
      <c r="M7" s="283"/>
      <c r="N7" s="283"/>
    </row>
    <row r="8" spans="1:16" ht="13.9" customHeight="1" thickBot="1" x14ac:dyDescent="0.25">
      <c r="A8" s="286" t="s">
        <v>123</v>
      </c>
      <c r="B8" s="286"/>
      <c r="C8" s="286"/>
      <c r="D8" s="286"/>
      <c r="E8" s="286"/>
      <c r="F8" s="286"/>
      <c r="G8" s="286"/>
      <c r="H8" s="286"/>
      <c r="I8" s="286"/>
      <c r="J8" s="373"/>
      <c r="K8" s="373"/>
      <c r="L8" s="373"/>
      <c r="M8" s="373"/>
      <c r="N8" s="373"/>
    </row>
    <row r="9" spans="1:16" s="31" customFormat="1" x14ac:dyDescent="0.2">
      <c r="A9" s="8" t="s">
        <v>13</v>
      </c>
      <c r="B9" s="465" t="str">
        <f>IF('Project 5 - Items of Work'!$B$10="","",'Project 5 - Items of Work'!$B$10)</f>
        <v/>
      </c>
      <c r="C9" s="466"/>
      <c r="D9" s="466"/>
      <c r="E9" s="466"/>
      <c r="F9" s="466"/>
      <c r="G9" s="466"/>
      <c r="H9" s="466"/>
      <c r="I9" s="466"/>
      <c r="J9" s="446" t="s">
        <v>14</v>
      </c>
      <c r="K9" s="447"/>
      <c r="L9" s="142" t="str">
        <f>IF('Project 5 - Items of Work'!$J$10="","",'Project 5 - Items of Work'!$J$10)</f>
        <v/>
      </c>
      <c r="M9" s="143" t="s">
        <v>214</v>
      </c>
      <c r="N9" s="144" t="str">
        <f>IF('Project 5 - Items of Work'!$L$10="","",'Project 5 - Items of Work'!$L$10)</f>
        <v/>
      </c>
    </row>
    <row r="10" spans="1:16" s="31" customFormat="1" x14ac:dyDescent="0.2">
      <c r="A10" s="9" t="s">
        <v>8</v>
      </c>
      <c r="B10" s="465" t="str">
        <f>IF('Project 5 - Items of Work'!$B$11="","",'Project 5 - Items of Work'!$B$11)</f>
        <v/>
      </c>
      <c r="C10" s="466"/>
      <c r="D10" s="466"/>
      <c r="E10" s="466"/>
      <c r="F10" s="466"/>
      <c r="G10" s="466"/>
      <c r="H10" s="466"/>
      <c r="I10" s="466"/>
      <c r="J10" s="439" t="s">
        <v>15</v>
      </c>
      <c r="K10" s="440"/>
      <c r="L10" s="270" t="str">
        <f>IF('Project 5 - Items of Work'!$J$11="","",'Project 5 - Items of Work'!$J$11)</f>
        <v/>
      </c>
      <c r="M10" s="277" t="s">
        <v>212</v>
      </c>
      <c r="N10" s="148" t="str">
        <f>IF('Project 5 - Items of Work'!$L$11="","",'Project 5 - Items of Work'!$L$11)</f>
        <v/>
      </c>
    </row>
    <row r="11" spans="1:16" s="31" customFormat="1" ht="13.5" thickBot="1" x14ac:dyDescent="0.25">
      <c r="A11" s="9" t="s">
        <v>10</v>
      </c>
      <c r="B11" s="415" t="str">
        <f>IF('Project 5 - Items of Work'!$B$12="","",'Project 5 - Items of Work'!$B$12)</f>
        <v/>
      </c>
      <c r="C11" s="486"/>
      <c r="D11" s="486"/>
      <c r="E11" s="416"/>
      <c r="F11" s="89" t="s">
        <v>10</v>
      </c>
      <c r="G11" s="464" t="str">
        <f>IF('Project 5 - Items of Work'!$E$12="","",'Project 5 - Items of Work'!$E$12)</f>
        <v/>
      </c>
      <c r="H11" s="464"/>
      <c r="I11" s="415"/>
      <c r="J11" s="467" t="s">
        <v>9</v>
      </c>
      <c r="K11" s="468"/>
      <c r="L11" s="145" t="str">
        <f>IF('Project 5 - Items of Work'!$J$12="","",'Project 5 - Items of Work'!$J$12)</f>
        <v/>
      </c>
      <c r="M11" s="278" t="s">
        <v>210</v>
      </c>
      <c r="N11" s="147" t="str">
        <f>IF('Project 5 - Items of Work'!$L$12="","",'Project 5 - Items of Work'!$L$12)</f>
        <v/>
      </c>
    </row>
    <row r="12" spans="1:16" s="31" customFormat="1" x14ac:dyDescent="0.2">
      <c r="A12" s="9" t="s">
        <v>16</v>
      </c>
      <c r="B12" s="415" t="str">
        <f>IF('Project 5 - Items of Work'!$B$13="","",'Project 5 - Items of Work'!$B$13)</f>
        <v/>
      </c>
      <c r="C12" s="486"/>
      <c r="D12" s="486"/>
      <c r="E12" s="416"/>
      <c r="F12" s="277" t="s">
        <v>173</v>
      </c>
      <c r="G12" s="464" t="str">
        <f>IF('Project 5 - Items of Work'!$E$13="","",'Project 5 - Items of Work'!$E$13)</f>
        <v/>
      </c>
      <c r="H12" s="464"/>
      <c r="I12" s="464"/>
      <c r="J12" s="402" t="s">
        <v>211</v>
      </c>
      <c r="K12" s="403"/>
      <c r="L12" s="101" t="str">
        <f>IF('Project 5 - Items of Work'!$J$13="","",'Project 5 - Items of Work'!$J$13)</f>
        <v/>
      </c>
      <c r="M12" s="102" t="s">
        <v>213</v>
      </c>
      <c r="N12" s="101" t="str">
        <f>IF('Project 5 - Items of Work'!$L$13="","",'Project 5 - Items of Work'!$L$13)</f>
        <v/>
      </c>
    </row>
    <row r="13" spans="1:16" s="31" customFormat="1" x14ac:dyDescent="0.2">
      <c r="A13" s="458"/>
      <c r="B13" s="459"/>
      <c r="C13" s="459"/>
      <c r="D13" s="459"/>
      <c r="E13" s="459"/>
      <c r="F13" s="459"/>
      <c r="G13" s="459"/>
      <c r="H13" s="459"/>
      <c r="I13" s="459"/>
      <c r="J13" s="459"/>
      <c r="K13" s="459"/>
      <c r="L13" s="3"/>
    </row>
    <row r="14" spans="1:16" s="175" customFormat="1" ht="45" customHeight="1" thickBot="1" x14ac:dyDescent="0.25">
      <c r="A14" s="469" t="s">
        <v>200</v>
      </c>
      <c r="B14" s="469"/>
      <c r="C14" s="469"/>
      <c r="D14" s="469"/>
      <c r="E14" s="469"/>
      <c r="F14" s="469"/>
      <c r="G14" s="469"/>
      <c r="H14" s="469"/>
      <c r="I14" s="469"/>
      <c r="J14" s="469"/>
      <c r="K14" s="469"/>
      <c r="L14" s="469"/>
      <c r="M14" s="469"/>
      <c r="N14" s="469"/>
    </row>
    <row r="15" spans="1:16" s="175" customFormat="1" ht="13.5" thickBot="1" x14ac:dyDescent="0.25">
      <c r="A15" s="455" t="s">
        <v>174</v>
      </c>
      <c r="B15" s="456"/>
      <c r="C15" s="456"/>
      <c r="D15" s="456"/>
      <c r="E15" s="456"/>
      <c r="F15" s="456"/>
      <c r="G15" s="456"/>
      <c r="H15" s="456"/>
      <c r="I15" s="456"/>
      <c r="J15" s="456"/>
      <c r="K15" s="456"/>
      <c r="L15" s="456"/>
      <c r="M15" s="456"/>
      <c r="N15" s="457"/>
    </row>
    <row r="16" spans="1:16" s="175" customFormat="1" ht="27" customHeight="1" x14ac:dyDescent="0.2">
      <c r="A16" s="453" t="s">
        <v>171</v>
      </c>
      <c r="B16" s="450" t="s">
        <v>172</v>
      </c>
      <c r="C16" s="451"/>
      <c r="D16" s="453" t="s">
        <v>196</v>
      </c>
      <c r="E16" s="452" t="s">
        <v>201</v>
      </c>
      <c r="F16" s="452"/>
      <c r="G16" s="450" t="s">
        <v>197</v>
      </c>
      <c r="H16" s="451"/>
      <c r="I16" s="453" t="s">
        <v>160</v>
      </c>
      <c r="J16" s="450"/>
      <c r="K16" s="450" t="s">
        <v>215</v>
      </c>
      <c r="L16" s="450"/>
      <c r="M16" s="450" t="s">
        <v>77</v>
      </c>
      <c r="N16" s="451"/>
      <c r="O16" s="176"/>
      <c r="P16" s="176"/>
    </row>
    <row r="17" spans="1:16" s="175" customFormat="1" ht="15.75" customHeight="1" x14ac:dyDescent="0.2">
      <c r="A17" s="454"/>
      <c r="B17" s="460"/>
      <c r="C17" s="461"/>
      <c r="D17" s="454"/>
      <c r="E17" s="177" t="s">
        <v>81</v>
      </c>
      <c r="F17" s="177" t="s">
        <v>82</v>
      </c>
      <c r="G17" s="177" t="s">
        <v>81</v>
      </c>
      <c r="H17" s="178" t="s">
        <v>82</v>
      </c>
      <c r="I17" s="179" t="s">
        <v>81</v>
      </c>
      <c r="J17" s="177" t="s">
        <v>82</v>
      </c>
      <c r="K17" s="177" t="s">
        <v>81</v>
      </c>
      <c r="L17" s="177" t="s">
        <v>82</v>
      </c>
      <c r="M17" s="177" t="s">
        <v>81</v>
      </c>
      <c r="N17" s="178" t="s">
        <v>82</v>
      </c>
      <c r="O17" s="176"/>
      <c r="P17" s="176"/>
    </row>
    <row r="18" spans="1:16" s="175" customFormat="1" x14ac:dyDescent="0.2">
      <c r="A18" s="180">
        <v>1</v>
      </c>
      <c r="B18" s="462" t="s">
        <v>208</v>
      </c>
      <c r="C18" s="463"/>
      <c r="D18" s="110"/>
      <c r="E18" s="111"/>
      <c r="F18" s="112"/>
      <c r="G18" s="111"/>
      <c r="H18" s="113"/>
      <c r="I18" s="114"/>
      <c r="J18" s="193" t="str">
        <f>IF($N$11="Design-Build",SUM(SUMIFS($F$65:$F$101,$A$65:$A$101,A18)),"N/A")</f>
        <v>N/A</v>
      </c>
      <c r="K18" s="116" t="str">
        <f t="shared" ref="K18:K24" si="0">IFERROR(L18/J18,"")</f>
        <v/>
      </c>
      <c r="L18" s="193" t="str">
        <f>IF($N$11="Design-Build",SUM(SUMIFS($L$65:$L$101,$A$65:$A$101,A18)),"N/A")</f>
        <v>N/A</v>
      </c>
      <c r="M18" s="116" t="str">
        <f t="shared" ref="M18:M24" si="1">IFERROR(N18/J18,"")</f>
        <v/>
      </c>
      <c r="N18" s="195" t="str">
        <f>IF($N$11="Design-Build",SUM(J18-L18),"N/A")</f>
        <v>N/A</v>
      </c>
      <c r="O18" s="176"/>
      <c r="P18" s="176"/>
    </row>
    <row r="19" spans="1:16" s="175" customFormat="1" x14ac:dyDescent="0.2">
      <c r="A19" s="182">
        <v>1.1000000000000001</v>
      </c>
      <c r="B19" s="462" t="s">
        <v>130</v>
      </c>
      <c r="C19" s="463"/>
      <c r="D19" s="149"/>
      <c r="E19" s="116" t="str">
        <f>IFERROR(F19/D19,"")</f>
        <v/>
      </c>
      <c r="F19" s="193" t="str">
        <f>IF($N$11="Design-Build",SUM(SUMIFS($F$65:$F$101,$A$65:$A$101,A19,$F$65:$F$101,{"&lt;0"})),"N/A")</f>
        <v>N/A</v>
      </c>
      <c r="G19" s="116" t="str">
        <f>IFERROR(H19/D19,"")</f>
        <v/>
      </c>
      <c r="H19" s="195" t="str">
        <f>IF($N$11="Design-Build",SUM(D19+F19),"N/A")</f>
        <v>N/A</v>
      </c>
      <c r="I19" s="181" t="str">
        <f t="shared" ref="I19:I24" si="2">IFERROR(J19/D19,"")</f>
        <v/>
      </c>
      <c r="J19" s="193" t="str">
        <f>IF($N$11="Design-Build",SUM(SUMIFS($F$65:$F$101,$A$65:$A$101,A19)),"N/A")</f>
        <v>N/A</v>
      </c>
      <c r="K19" s="116" t="str">
        <f t="shared" si="0"/>
        <v/>
      </c>
      <c r="L19" s="193" t="str">
        <f t="shared" ref="L19:L23" si="3">IF($N$11="Design-Build",SUM(SUMIFS($L$65:$L$101,$A$65:$A$101,A19)),"N/A")</f>
        <v>N/A</v>
      </c>
      <c r="M19" s="116" t="str">
        <f t="shared" si="1"/>
        <v/>
      </c>
      <c r="N19" s="195" t="str">
        <f t="shared" ref="N19:N23" si="4">IF($N$11="Design-Build",SUM(J19-L19),"N/A")</f>
        <v>N/A</v>
      </c>
      <c r="O19" s="176"/>
      <c r="P19" s="176"/>
    </row>
    <row r="20" spans="1:16" s="175" customFormat="1" x14ac:dyDescent="0.2">
      <c r="A20" s="182">
        <v>1.2</v>
      </c>
      <c r="B20" s="462" t="s">
        <v>169</v>
      </c>
      <c r="C20" s="463"/>
      <c r="D20" s="149"/>
      <c r="E20" s="116" t="str">
        <f>IFERROR(F20/D20,"")</f>
        <v/>
      </c>
      <c r="F20" s="193" t="str">
        <f>IF($N$11="Design-Build",SUM(SUMIFS($F$65:$F$101,$A$65:$A$101,A20,$F$65:$F$101,{"&lt;0"})),"N/A")</f>
        <v>N/A</v>
      </c>
      <c r="G20" s="116" t="str">
        <f>IFERROR(H20/D20,"")</f>
        <v/>
      </c>
      <c r="H20" s="195" t="str">
        <f t="shared" ref="H20:H22" si="5">IF($N$11="Design-Build",SUM(D20+F20),"N/A")</f>
        <v>N/A</v>
      </c>
      <c r="I20" s="181" t="str">
        <f t="shared" si="2"/>
        <v/>
      </c>
      <c r="J20" s="193" t="str">
        <f t="shared" ref="J20:J23" si="6">IF($N$11="Design-Build",SUM(SUMIFS($F$65:$F$101,$A$65:$A$101,A20)),"N/A")</f>
        <v>N/A</v>
      </c>
      <c r="K20" s="116" t="str">
        <f t="shared" si="0"/>
        <v/>
      </c>
      <c r="L20" s="193" t="str">
        <f t="shared" si="3"/>
        <v>N/A</v>
      </c>
      <c r="M20" s="116" t="str">
        <f t="shared" si="1"/>
        <v/>
      </c>
      <c r="N20" s="195" t="str">
        <f t="shared" si="4"/>
        <v>N/A</v>
      </c>
      <c r="O20" s="176"/>
      <c r="P20" s="238"/>
    </row>
    <row r="21" spans="1:16" s="175" customFormat="1" x14ac:dyDescent="0.2">
      <c r="A21" s="182">
        <v>1.3</v>
      </c>
      <c r="B21" s="462" t="s">
        <v>170</v>
      </c>
      <c r="C21" s="463"/>
      <c r="D21" s="149"/>
      <c r="E21" s="116" t="str">
        <f>IFERROR(F21/D21,"")</f>
        <v/>
      </c>
      <c r="F21" s="193" t="str">
        <f>IF($N$11="Design-Build",SUM(SUMIFS($F$65:$F$101,$A$65:$A$101,A21,$F$65:$F$101,{"&lt;0"})),"N/A")</f>
        <v>N/A</v>
      </c>
      <c r="G21" s="116" t="str">
        <f>IFERROR(H21/D21,"")</f>
        <v/>
      </c>
      <c r="H21" s="195" t="str">
        <f t="shared" si="5"/>
        <v>N/A</v>
      </c>
      <c r="I21" s="181" t="str">
        <f t="shared" si="2"/>
        <v/>
      </c>
      <c r="J21" s="193" t="str">
        <f t="shared" si="6"/>
        <v>N/A</v>
      </c>
      <c r="K21" s="116" t="str">
        <f t="shared" si="0"/>
        <v/>
      </c>
      <c r="L21" s="193" t="str">
        <f t="shared" si="3"/>
        <v>N/A</v>
      </c>
      <c r="M21" s="116" t="str">
        <f t="shared" si="1"/>
        <v/>
      </c>
      <c r="N21" s="195" t="str">
        <f t="shared" si="4"/>
        <v>N/A</v>
      </c>
      <c r="O21" s="176"/>
      <c r="P21" s="176"/>
    </row>
    <row r="22" spans="1:16" s="175" customFormat="1" x14ac:dyDescent="0.2">
      <c r="A22" s="150"/>
      <c r="B22" s="473"/>
      <c r="C22" s="474"/>
      <c r="D22" s="149"/>
      <c r="E22" s="116" t="str">
        <f>IFERROR(F22/D22,"")</f>
        <v/>
      </c>
      <c r="F22" s="193" t="str">
        <f>IF($N$11="Design-Build",SUM(SUMIFS($F$65:$F$101,$A$65:$A$101,A22,$F$65:$F$101,{"&lt;0"})),"N/A")</f>
        <v>N/A</v>
      </c>
      <c r="G22" s="116" t="str">
        <f>IFERROR(H22/D22,"")</f>
        <v/>
      </c>
      <c r="H22" s="195" t="str">
        <f t="shared" si="5"/>
        <v>N/A</v>
      </c>
      <c r="I22" s="181" t="str">
        <f t="shared" si="2"/>
        <v/>
      </c>
      <c r="J22" s="193" t="str">
        <f t="shared" si="6"/>
        <v>N/A</v>
      </c>
      <c r="K22" s="116" t="str">
        <f t="shared" si="0"/>
        <v/>
      </c>
      <c r="L22" s="193" t="str">
        <f t="shared" si="3"/>
        <v>N/A</v>
      </c>
      <c r="M22" s="116" t="str">
        <f t="shared" si="1"/>
        <v/>
      </c>
      <c r="N22" s="195" t="str">
        <f t="shared" si="4"/>
        <v>N/A</v>
      </c>
      <c r="O22" s="176"/>
      <c r="P22" s="176"/>
    </row>
    <row r="23" spans="1:16" s="175" customFormat="1" ht="13.5" thickBot="1" x14ac:dyDescent="0.25">
      <c r="A23" s="184"/>
      <c r="B23" s="475"/>
      <c r="C23" s="476"/>
      <c r="D23" s="149"/>
      <c r="E23" s="116" t="str">
        <f>IFERROR(F23/D23,"")</f>
        <v/>
      </c>
      <c r="F23" s="193" t="str">
        <f>IF($N$11="Design-Build",SUM(SUMIFS($F$65:$F$101,$A$65:$A$101,A23,$F$65:$F$101,{"&lt;0"})),"N/A")</f>
        <v>N/A</v>
      </c>
      <c r="G23" s="116" t="str">
        <f>IFERROR(H23/D23,"")</f>
        <v/>
      </c>
      <c r="H23" s="195" t="str">
        <f>IF($N$11="Design-Build",SUM(D23+F23),"N/A")</f>
        <v>N/A</v>
      </c>
      <c r="I23" s="181" t="str">
        <f t="shared" si="2"/>
        <v/>
      </c>
      <c r="J23" s="193" t="str">
        <f t="shared" si="6"/>
        <v>N/A</v>
      </c>
      <c r="K23" s="116" t="str">
        <f t="shared" si="0"/>
        <v/>
      </c>
      <c r="L23" s="193" t="str">
        <f t="shared" si="3"/>
        <v>N/A</v>
      </c>
      <c r="M23" s="116" t="str">
        <f t="shared" si="1"/>
        <v/>
      </c>
      <c r="N23" s="195" t="str">
        <f t="shared" si="4"/>
        <v>N/A</v>
      </c>
      <c r="O23" s="176"/>
      <c r="P23" s="176"/>
    </row>
    <row r="24" spans="1:16" s="41" customFormat="1" ht="13.15" customHeight="1" thickBot="1" x14ac:dyDescent="0.25">
      <c r="A24" s="470" t="s">
        <v>198</v>
      </c>
      <c r="B24" s="470"/>
      <c r="C24" s="470"/>
      <c r="D24" s="192" t="str">
        <f>IF($N$11="Design-Build",SUM(D18:D23),"N/A")</f>
        <v>N/A</v>
      </c>
      <c r="E24" s="162"/>
      <c r="F24" s="194" t="str">
        <f>IF($N$11="Design-Build",SUM(F18:F23),"N/A")</f>
        <v>N/A</v>
      </c>
      <c r="G24" s="162"/>
      <c r="H24" s="196" t="str">
        <f>IF($N$11="Design-Build",SUM(H18:H23),"N/A")</f>
        <v>N/A</v>
      </c>
      <c r="I24" s="163" t="str">
        <f t="shared" si="2"/>
        <v/>
      </c>
      <c r="J24" s="194" t="str">
        <f>IF($N$11="Design-Build",SUM(J18:J23),"N/A")</f>
        <v>N/A</v>
      </c>
      <c r="K24" s="162" t="str">
        <f t="shared" si="0"/>
        <v/>
      </c>
      <c r="L24" s="194" t="str">
        <f>IF($N$11="Design-Build",SUM(L18:L23),"N/A")</f>
        <v>N/A</v>
      </c>
      <c r="M24" s="164" t="str">
        <f t="shared" si="1"/>
        <v/>
      </c>
      <c r="N24" s="196" t="str">
        <f>IF($N$11="Design-Build",SUM(N18:N23),"N/A")</f>
        <v>N/A</v>
      </c>
    </row>
    <row r="25" spans="1:16" s="41" customFormat="1" x14ac:dyDescent="0.2">
      <c r="A25" s="123"/>
      <c r="B25" s="124"/>
      <c r="C25" s="125"/>
      <c r="D25" s="125"/>
      <c r="E25" s="125"/>
      <c r="F25" s="125"/>
      <c r="G25" s="126"/>
      <c r="H25" s="125"/>
      <c r="I25" s="126"/>
      <c r="J25" s="125"/>
      <c r="K25" s="126"/>
      <c r="L25" s="127"/>
      <c r="M25" s="127"/>
      <c r="N25" s="127"/>
    </row>
    <row r="26" spans="1:16" s="41" customFormat="1" ht="13.5" thickBot="1" x14ac:dyDescent="0.25">
      <c r="A26" s="123"/>
      <c r="B26" s="124"/>
      <c r="C26" s="125"/>
      <c r="D26" s="127"/>
      <c r="E26" s="127"/>
      <c r="F26" s="127"/>
      <c r="G26" s="126"/>
      <c r="H26" s="125"/>
      <c r="I26" s="126"/>
      <c r="J26" s="125"/>
      <c r="K26" s="126"/>
      <c r="L26" s="127"/>
      <c r="M26" s="127"/>
      <c r="N26" s="127"/>
    </row>
    <row r="27" spans="1:16" s="31" customFormat="1" ht="13.5" thickBot="1" x14ac:dyDescent="0.25">
      <c r="A27" s="455" t="s">
        <v>179</v>
      </c>
      <c r="B27" s="456"/>
      <c r="C27" s="456"/>
      <c r="D27" s="456"/>
      <c r="E27" s="456"/>
      <c r="F27" s="456"/>
      <c r="G27" s="456"/>
      <c r="H27" s="456"/>
      <c r="I27" s="456"/>
      <c r="J27" s="456"/>
      <c r="K27" s="456"/>
      <c r="L27" s="456"/>
      <c r="M27" s="456"/>
      <c r="N27" s="457"/>
    </row>
    <row r="28" spans="1:16" s="31" customFormat="1" ht="26.25" customHeight="1" x14ac:dyDescent="0.2">
      <c r="A28" s="453" t="s">
        <v>171</v>
      </c>
      <c r="B28" s="481" t="s">
        <v>172</v>
      </c>
      <c r="C28" s="482"/>
      <c r="D28" s="483" t="s">
        <v>196</v>
      </c>
      <c r="E28" s="485" t="s">
        <v>201</v>
      </c>
      <c r="F28" s="485"/>
      <c r="G28" s="481" t="s">
        <v>197</v>
      </c>
      <c r="H28" s="482"/>
      <c r="I28" s="483" t="s">
        <v>160</v>
      </c>
      <c r="J28" s="481"/>
      <c r="K28" s="481" t="s">
        <v>215</v>
      </c>
      <c r="L28" s="481"/>
      <c r="M28" s="481" t="s">
        <v>77</v>
      </c>
      <c r="N28" s="482"/>
    </row>
    <row r="29" spans="1:16" s="31" customFormat="1" x14ac:dyDescent="0.2">
      <c r="A29" s="454"/>
      <c r="B29" s="487"/>
      <c r="C29" s="488"/>
      <c r="D29" s="484"/>
      <c r="E29" s="106" t="s">
        <v>81</v>
      </c>
      <c r="F29" s="106" t="s">
        <v>82</v>
      </c>
      <c r="G29" s="106" t="s">
        <v>81</v>
      </c>
      <c r="H29" s="107" t="s">
        <v>82</v>
      </c>
      <c r="I29" s="108" t="s">
        <v>81</v>
      </c>
      <c r="J29" s="106" t="s">
        <v>82</v>
      </c>
      <c r="K29" s="106" t="s">
        <v>81</v>
      </c>
      <c r="L29" s="106" t="s">
        <v>82</v>
      </c>
      <c r="M29" s="106" t="s">
        <v>81</v>
      </c>
      <c r="N29" s="107" t="s">
        <v>82</v>
      </c>
    </row>
    <row r="30" spans="1:16" s="31" customFormat="1" x14ac:dyDescent="0.2">
      <c r="A30" s="109">
        <v>1</v>
      </c>
      <c r="B30" s="471" t="s">
        <v>208</v>
      </c>
      <c r="C30" s="472"/>
      <c r="D30" s="110"/>
      <c r="E30" s="111"/>
      <c r="F30" s="112"/>
      <c r="G30" s="111"/>
      <c r="H30" s="113"/>
      <c r="I30" s="114"/>
      <c r="J30" s="71">
        <f>SUM(SUMIFS($F$120:$F$209,$A$120:$A$209,A30))</f>
        <v>0</v>
      </c>
      <c r="K30" s="115" t="str">
        <f t="shared" ref="K30:K36" si="7">IFERROR(L30/J30,"")</f>
        <v/>
      </c>
      <c r="L30" s="71">
        <f>SUM(SUMIFS($L$120:$L$209,$A$120:$A$209,A30))</f>
        <v>0</v>
      </c>
      <c r="M30" s="116" t="str">
        <f t="shared" ref="M30:M36" si="8">IFERROR(N30/J30,"")</f>
        <v/>
      </c>
      <c r="N30" s="117">
        <f t="shared" ref="N30:N35" si="9">SUM(J30-L30)</f>
        <v>0</v>
      </c>
    </row>
    <row r="31" spans="1:16" s="31" customFormat="1" x14ac:dyDescent="0.2">
      <c r="A31" s="118">
        <v>1.1000000000000001</v>
      </c>
      <c r="B31" s="471" t="s">
        <v>130</v>
      </c>
      <c r="C31" s="472"/>
      <c r="D31" s="149"/>
      <c r="E31" s="115" t="str">
        <f>IFERROR(F31/D31,"")</f>
        <v/>
      </c>
      <c r="F31" s="71">
        <f>SUM(SUMIFS($F$120:$F$209,$A$120:$A$209,A31,$F$120:$F$209,{"&lt;0"}))</f>
        <v>0</v>
      </c>
      <c r="G31" s="115" t="str">
        <f>IFERROR(H31/D31,"")</f>
        <v/>
      </c>
      <c r="H31" s="117">
        <f t="shared" ref="H31:H35" si="10">SUM(D31+F31)</f>
        <v>0</v>
      </c>
      <c r="I31" s="119" t="str">
        <f t="shared" ref="I31:I36" si="11">IFERROR(J31/D31,"")</f>
        <v/>
      </c>
      <c r="J31" s="71">
        <f>SUM(SUMIFS($F$120:$F$209,$A$120:$A$209,A31,$F$120:$F$209,{"&gt;0"}))</f>
        <v>0</v>
      </c>
      <c r="K31" s="115" t="str">
        <f t="shared" si="7"/>
        <v/>
      </c>
      <c r="L31" s="71">
        <f>SUM(SUMIFS($L$120:$L$209,$A$120:$A$209,A31,$F$120:$F$209,{"&gt;0"}))</f>
        <v>0</v>
      </c>
      <c r="M31" s="116" t="str">
        <f t="shared" si="8"/>
        <v/>
      </c>
      <c r="N31" s="117">
        <f t="shared" si="9"/>
        <v>0</v>
      </c>
    </row>
    <row r="32" spans="1:16" s="31" customFormat="1" x14ac:dyDescent="0.2">
      <c r="A32" s="118">
        <v>1.2</v>
      </c>
      <c r="B32" s="471" t="s">
        <v>169</v>
      </c>
      <c r="C32" s="472"/>
      <c r="D32" s="149"/>
      <c r="E32" s="115" t="str">
        <f>IFERROR(F32/D32,"")</f>
        <v/>
      </c>
      <c r="F32" s="71">
        <f>SUM(SUMIFS($F$120:$F$209,$A$120:$A$209,A32,$F$120:$F$209,{"&lt;0"}))</f>
        <v>0</v>
      </c>
      <c r="G32" s="115" t="str">
        <f>IFERROR(H32/D32,"")</f>
        <v/>
      </c>
      <c r="H32" s="117">
        <f t="shared" si="10"/>
        <v>0</v>
      </c>
      <c r="I32" s="119" t="str">
        <f t="shared" si="11"/>
        <v/>
      </c>
      <c r="J32" s="71">
        <f>SUM(SUMIFS($F$120:$F$209,$A$120:$A$209,A32,$F$120:$F$209,{"&gt;0"}))</f>
        <v>0</v>
      </c>
      <c r="K32" s="115" t="str">
        <f t="shared" si="7"/>
        <v/>
      </c>
      <c r="L32" s="71">
        <f>SUM(SUMIFS($L$120:$L$209,$A$120:$A$209,A32,$F$120:$F$209,{"&gt;0"}))</f>
        <v>0</v>
      </c>
      <c r="M32" s="116" t="str">
        <f t="shared" si="8"/>
        <v/>
      </c>
      <c r="N32" s="117">
        <f t="shared" si="9"/>
        <v>0</v>
      </c>
    </row>
    <row r="33" spans="1:14" s="31" customFormat="1" x14ac:dyDescent="0.2">
      <c r="A33" s="118">
        <v>1.3</v>
      </c>
      <c r="B33" s="471" t="s">
        <v>170</v>
      </c>
      <c r="C33" s="472"/>
      <c r="D33" s="149"/>
      <c r="E33" s="115" t="str">
        <f>IFERROR(F33/D33,"")</f>
        <v/>
      </c>
      <c r="F33" s="71">
        <f>SUM(SUMIFS($F$120:$F$209,$A$120:$A$209,A33,$F$120:$F$209,{"&lt;0"}))</f>
        <v>0</v>
      </c>
      <c r="G33" s="115" t="str">
        <f>IFERROR(H33/D33,"")</f>
        <v/>
      </c>
      <c r="H33" s="117">
        <f t="shared" si="10"/>
        <v>0</v>
      </c>
      <c r="I33" s="119" t="str">
        <f t="shared" si="11"/>
        <v/>
      </c>
      <c r="J33" s="71">
        <f>SUM(SUMIFS($F$120:$F$209,$A$120:$A$209,A33,$F$120:$F$209,{"&gt;0"}))</f>
        <v>0</v>
      </c>
      <c r="K33" s="115" t="str">
        <f t="shared" si="7"/>
        <v/>
      </c>
      <c r="L33" s="71">
        <f>SUM(SUMIFS($L$120:$L$209,$A$120:$A$209,A33,$F$120:$F$209,{"&gt;0"}))</f>
        <v>0</v>
      </c>
      <c r="M33" s="116" t="str">
        <f t="shared" si="8"/>
        <v/>
      </c>
      <c r="N33" s="117">
        <f t="shared" si="9"/>
        <v>0</v>
      </c>
    </row>
    <row r="34" spans="1:14" s="31" customFormat="1" x14ac:dyDescent="0.2">
      <c r="A34" s="150"/>
      <c r="B34" s="473"/>
      <c r="C34" s="474"/>
      <c r="D34" s="149"/>
      <c r="E34" s="115" t="str">
        <f>IFERROR(F34/D34,"")</f>
        <v/>
      </c>
      <c r="F34" s="71">
        <f>SUM(SUMIFS($F$120:$F$209,$A$120:$A$209,A34,$F$120:$F$209,{"&lt;0"}))</f>
        <v>0</v>
      </c>
      <c r="G34" s="115" t="str">
        <f>IFERROR(H34/D34,"")</f>
        <v/>
      </c>
      <c r="H34" s="117">
        <f t="shared" si="10"/>
        <v>0</v>
      </c>
      <c r="I34" s="119" t="str">
        <f t="shared" si="11"/>
        <v/>
      </c>
      <c r="J34" s="71">
        <f>SUM(SUMIFS($F$120:$F$209,$A$120:$A$209,A34,$F$120:$F$209,{"&gt;0"}))</f>
        <v>0</v>
      </c>
      <c r="K34" s="115" t="str">
        <f t="shared" si="7"/>
        <v/>
      </c>
      <c r="L34" s="71">
        <f>SUM(SUMIFS($L$120:$L$209,$A$120:$A$209,A34,$F$120:$F$209,{"&gt;0"}))</f>
        <v>0</v>
      </c>
      <c r="M34" s="116" t="str">
        <f t="shared" si="8"/>
        <v/>
      </c>
      <c r="N34" s="117">
        <f t="shared" si="9"/>
        <v>0</v>
      </c>
    </row>
    <row r="35" spans="1:14" s="31" customFormat="1" ht="13.5" thickBot="1" x14ac:dyDescent="0.25">
      <c r="A35" s="184"/>
      <c r="B35" s="475"/>
      <c r="C35" s="476"/>
      <c r="D35" s="149"/>
      <c r="E35" s="115" t="str">
        <f>IFERROR(F35/D35,"")</f>
        <v/>
      </c>
      <c r="F35" s="71">
        <f>SUM(SUMIFS($F$120:$F$209,$A$120:$A$209,A35,$F$120:$F$209,{"&lt;0"}))</f>
        <v>0</v>
      </c>
      <c r="G35" s="115" t="str">
        <f>IFERROR(H35/D35,"")</f>
        <v/>
      </c>
      <c r="H35" s="117">
        <f t="shared" si="10"/>
        <v>0</v>
      </c>
      <c r="I35" s="119" t="str">
        <f t="shared" si="11"/>
        <v/>
      </c>
      <c r="J35" s="71">
        <f>SUM(SUMIFS($F$120:$F$209,$A$120:$A$209,A35,$F$120:$F$209,{"&gt;0"}))</f>
        <v>0</v>
      </c>
      <c r="K35" s="115" t="str">
        <f t="shared" si="7"/>
        <v/>
      </c>
      <c r="L35" s="71">
        <f>SUM(SUMIFS($L$120:$L$209,$A$120:$A$209,A35,$F$120:$F$209,{"&gt;0"}))</f>
        <v>0</v>
      </c>
      <c r="M35" s="116" t="str">
        <f t="shared" si="8"/>
        <v/>
      </c>
      <c r="N35" s="117">
        <f t="shared" si="9"/>
        <v>0</v>
      </c>
    </row>
    <row r="36" spans="1:14" s="31" customFormat="1" ht="13.5" thickBot="1" x14ac:dyDescent="0.25">
      <c r="A36" s="470" t="s">
        <v>199</v>
      </c>
      <c r="B36" s="470"/>
      <c r="C36" s="470"/>
      <c r="D36" s="120">
        <f>SUM(D30:D35)</f>
        <v>0</v>
      </c>
      <c r="E36" s="162"/>
      <c r="F36" s="121">
        <f>SUM(F30:F35)</f>
        <v>0</v>
      </c>
      <c r="G36" s="162"/>
      <c r="H36" s="122">
        <f>SUM(H30:H35)</f>
        <v>0</v>
      </c>
      <c r="I36" s="163" t="str">
        <f t="shared" si="11"/>
        <v/>
      </c>
      <c r="J36" s="121">
        <f>SUM(J30:J35)</f>
        <v>0</v>
      </c>
      <c r="K36" s="162" t="str">
        <f t="shared" si="7"/>
        <v/>
      </c>
      <c r="L36" s="121">
        <f>SUM(L30:L35)</f>
        <v>0</v>
      </c>
      <c r="M36" s="164" t="str">
        <f t="shared" si="8"/>
        <v/>
      </c>
      <c r="N36" s="122">
        <f>SUM(N30:N35)</f>
        <v>0</v>
      </c>
    </row>
    <row r="37" spans="1:14" s="31" customFormat="1" x14ac:dyDescent="0.2">
      <c r="A37" s="123"/>
      <c r="B37" s="124"/>
      <c r="C37" s="125"/>
      <c r="D37" s="125"/>
      <c r="E37" s="125"/>
      <c r="F37" s="125"/>
      <c r="G37" s="126"/>
      <c r="H37" s="125"/>
      <c r="I37" s="126"/>
      <c r="J37" s="125"/>
      <c r="K37" s="126"/>
      <c r="L37" s="128"/>
      <c r="M37" s="128"/>
      <c r="N37" s="128"/>
    </row>
    <row r="38" spans="1:14" s="31" customFormat="1" x14ac:dyDescent="0.2">
      <c r="A38" s="123"/>
      <c r="B38" s="124"/>
      <c r="C38" s="125"/>
      <c r="D38" s="125"/>
      <c r="E38" s="125"/>
      <c r="F38" s="125"/>
      <c r="G38" s="126"/>
      <c r="H38" s="125"/>
      <c r="I38" s="126"/>
      <c r="J38" s="125"/>
      <c r="K38" s="126"/>
      <c r="L38" s="128"/>
      <c r="M38" s="128"/>
      <c r="N38" s="128"/>
    </row>
    <row r="39" spans="1:14" s="31" customFormat="1" x14ac:dyDescent="0.2">
      <c r="A39" s="123"/>
      <c r="B39" s="124"/>
      <c r="C39" s="125"/>
      <c r="D39" s="125"/>
      <c r="E39" s="125"/>
      <c r="F39" s="125"/>
      <c r="G39" s="126"/>
      <c r="H39" s="125"/>
      <c r="I39" s="126"/>
      <c r="J39" s="125"/>
      <c r="K39" s="126"/>
      <c r="L39" s="128"/>
      <c r="M39" s="128"/>
      <c r="N39" s="128"/>
    </row>
    <row r="40" spans="1:14" s="31" customFormat="1" x14ac:dyDescent="0.2">
      <c r="A40" s="123"/>
      <c r="B40" s="124"/>
      <c r="C40" s="125"/>
      <c r="D40" s="125"/>
      <c r="E40" s="125"/>
      <c r="F40" s="125"/>
      <c r="G40" s="126"/>
      <c r="H40" s="125"/>
      <c r="I40" s="126"/>
      <c r="J40" s="125"/>
      <c r="K40" s="126"/>
      <c r="L40" s="128"/>
      <c r="M40" s="128"/>
      <c r="N40" s="128"/>
    </row>
    <row r="41" spans="1:14" s="31" customFormat="1" x14ac:dyDescent="0.2">
      <c r="A41" s="123"/>
      <c r="B41" s="124"/>
      <c r="C41" s="125"/>
      <c r="D41" s="125"/>
      <c r="E41" s="125"/>
      <c r="F41" s="125"/>
      <c r="G41" s="126"/>
      <c r="H41" s="125"/>
      <c r="I41" s="126"/>
      <c r="J41" s="125"/>
      <c r="K41" s="126"/>
      <c r="L41" s="128"/>
      <c r="M41" s="128"/>
      <c r="N41" s="128"/>
    </row>
    <row r="42" spans="1:14" s="31" customFormat="1" x14ac:dyDescent="0.2">
      <c r="A42" s="123"/>
      <c r="B42" s="124"/>
      <c r="C42" s="125"/>
      <c r="D42" s="125"/>
      <c r="E42" s="125"/>
      <c r="F42" s="125"/>
      <c r="G42" s="126"/>
      <c r="H42" s="125"/>
      <c r="I42" s="126"/>
      <c r="J42" s="125"/>
      <c r="K42" s="126"/>
      <c r="L42" s="128"/>
      <c r="M42" s="128"/>
      <c r="N42" s="128"/>
    </row>
    <row r="43" spans="1:14" s="31" customFormat="1" x14ac:dyDescent="0.2">
      <c r="A43" s="123"/>
      <c r="B43" s="124"/>
      <c r="C43" s="125"/>
      <c r="D43" s="125"/>
      <c r="E43" s="125"/>
      <c r="F43" s="125"/>
      <c r="G43" s="126"/>
      <c r="H43" s="125"/>
      <c r="I43" s="126"/>
      <c r="J43" s="125"/>
      <c r="K43" s="126"/>
      <c r="L43" s="128"/>
      <c r="M43" s="128"/>
      <c r="N43" s="128"/>
    </row>
    <row r="44" spans="1:14" s="31" customFormat="1" x14ac:dyDescent="0.2">
      <c r="A44" s="123"/>
      <c r="B44" s="124"/>
      <c r="C44" s="125"/>
      <c r="D44" s="125"/>
      <c r="E44" s="125"/>
      <c r="F44" s="125"/>
      <c r="G44" s="126"/>
      <c r="H44" s="125"/>
      <c r="I44" s="126"/>
      <c r="J44" s="125"/>
      <c r="K44" s="126"/>
      <c r="L44" s="128"/>
      <c r="M44" s="128"/>
      <c r="N44" s="128"/>
    </row>
    <row r="45" spans="1:14" s="31" customFormat="1" x14ac:dyDescent="0.2">
      <c r="A45" s="123"/>
      <c r="B45" s="124"/>
      <c r="C45" s="125"/>
      <c r="D45" s="125"/>
      <c r="E45" s="125"/>
      <c r="F45" s="125"/>
      <c r="G45" s="126"/>
      <c r="H45" s="125"/>
      <c r="I45" s="126"/>
      <c r="J45" s="125"/>
      <c r="K45" s="126"/>
      <c r="L45" s="128"/>
      <c r="M45" s="128"/>
      <c r="N45" s="128"/>
    </row>
    <row r="46" spans="1:14" s="31" customFormat="1" x14ac:dyDescent="0.2">
      <c r="A46" s="123"/>
      <c r="B46" s="124"/>
      <c r="C46" s="125"/>
      <c r="D46" s="125"/>
      <c r="E46" s="125"/>
      <c r="F46" s="125"/>
      <c r="G46" s="126"/>
      <c r="H46" s="125"/>
      <c r="I46" s="126"/>
      <c r="J46" s="125"/>
      <c r="K46" s="126"/>
      <c r="L46" s="128"/>
      <c r="M46" s="128"/>
      <c r="N46" s="128"/>
    </row>
    <row r="47" spans="1:14" s="31" customFormat="1" x14ac:dyDescent="0.2">
      <c r="A47" s="123"/>
      <c r="B47" s="124"/>
      <c r="C47" s="125"/>
      <c r="D47" s="125"/>
      <c r="E47" s="125"/>
      <c r="F47" s="125"/>
      <c r="G47" s="126"/>
      <c r="H47" s="125"/>
      <c r="I47" s="126"/>
      <c r="J47" s="125"/>
      <c r="K47" s="126"/>
      <c r="L47" s="128"/>
      <c r="M47" s="128"/>
      <c r="N47" s="128"/>
    </row>
    <row r="48" spans="1:14" s="31" customFormat="1" x14ac:dyDescent="0.2">
      <c r="A48" s="123"/>
      <c r="B48" s="124"/>
      <c r="C48" s="125"/>
      <c r="D48" s="125"/>
      <c r="E48" s="125"/>
      <c r="F48" s="125"/>
      <c r="G48" s="126"/>
      <c r="H48" s="125"/>
      <c r="I48" s="126"/>
      <c r="J48" s="125"/>
      <c r="K48" s="126"/>
      <c r="L48" s="128"/>
      <c r="M48" s="128"/>
      <c r="N48" s="128"/>
    </row>
    <row r="49" spans="1:14" s="31" customFormat="1" x14ac:dyDescent="0.2">
      <c r="A49" s="123"/>
      <c r="B49" s="124"/>
      <c r="C49" s="125"/>
      <c r="D49" s="125"/>
      <c r="E49" s="125"/>
      <c r="F49" s="125"/>
      <c r="G49" s="126"/>
      <c r="H49" s="125"/>
      <c r="I49" s="126"/>
      <c r="J49" s="125"/>
      <c r="K49" s="126"/>
      <c r="L49" s="128"/>
      <c r="M49" s="128"/>
      <c r="N49" s="128"/>
    </row>
    <row r="50" spans="1:14" s="31" customFormat="1" x14ac:dyDescent="0.2">
      <c r="A50" s="123"/>
      <c r="B50" s="124"/>
      <c r="C50" s="125"/>
      <c r="D50" s="125"/>
      <c r="E50" s="125"/>
      <c r="F50" s="125"/>
      <c r="G50" s="126"/>
      <c r="H50" s="125"/>
      <c r="I50" s="126"/>
      <c r="J50" s="125"/>
      <c r="K50" s="126"/>
      <c r="L50" s="128"/>
      <c r="M50" s="128"/>
      <c r="N50" s="128"/>
    </row>
    <row r="51" spans="1:14" s="31" customFormat="1" x14ac:dyDescent="0.2">
      <c r="A51" s="16" t="s">
        <v>7</v>
      </c>
      <c r="B51" s="124"/>
      <c r="C51" s="21"/>
      <c r="D51" s="21"/>
      <c r="E51" s="21"/>
      <c r="F51" s="21"/>
      <c r="G51" s="16"/>
      <c r="H51" s="59" t="s">
        <v>180</v>
      </c>
      <c r="I51" s="16"/>
      <c r="J51" s="16"/>
      <c r="K51" s="16"/>
      <c r="N51" s="46" t="str">
        <f>'Summary Payment Certification'!$H$58</f>
        <v>Revised 06/22/2022</v>
      </c>
    </row>
    <row r="52" spans="1:14" s="31" customFormat="1" x14ac:dyDescent="0.2">
      <c r="A52" s="283" t="s">
        <v>0</v>
      </c>
      <c r="B52" s="283"/>
      <c r="C52" s="283"/>
      <c r="D52" s="283"/>
      <c r="E52" s="283"/>
      <c r="F52" s="283"/>
      <c r="G52" s="283"/>
      <c r="H52" s="283"/>
      <c r="I52" s="283"/>
      <c r="J52" s="283"/>
      <c r="K52" s="283"/>
      <c r="L52" s="283"/>
      <c r="M52" s="283"/>
      <c r="N52" s="283"/>
    </row>
    <row r="53" spans="1:14" s="31" customFormat="1" x14ac:dyDescent="0.2">
      <c r="A53" s="285" t="s">
        <v>1</v>
      </c>
      <c r="B53" s="285"/>
      <c r="C53" s="285"/>
      <c r="D53" s="285"/>
      <c r="E53" s="285"/>
      <c r="F53" s="285"/>
      <c r="G53" s="285"/>
      <c r="H53" s="285"/>
      <c r="I53" s="285"/>
      <c r="J53" s="285"/>
      <c r="K53" s="285"/>
      <c r="L53" s="285"/>
      <c r="M53" s="285"/>
      <c r="N53" s="285"/>
    </row>
    <row r="54" spans="1:14" s="31" customFormat="1" x14ac:dyDescent="0.2">
      <c r="A54" s="372" t="s">
        <v>86</v>
      </c>
      <c r="B54" s="372"/>
      <c r="C54" s="372"/>
      <c r="D54" s="372"/>
      <c r="E54" s="372"/>
      <c r="F54" s="372"/>
      <c r="G54" s="372"/>
      <c r="H54" s="372"/>
      <c r="I54" s="372"/>
      <c r="J54" s="372"/>
      <c r="K54" s="372"/>
      <c r="L54" s="372"/>
      <c r="M54" s="372"/>
      <c r="N54" s="372"/>
    </row>
    <row r="55" spans="1:14" s="31" customFormat="1" ht="13.5" thickBot="1" x14ac:dyDescent="0.25">
      <c r="A55" s="286" t="s">
        <v>123</v>
      </c>
      <c r="B55" s="286"/>
      <c r="C55" s="286"/>
      <c r="D55" s="286"/>
      <c r="E55" s="286"/>
      <c r="F55" s="286"/>
      <c r="G55" s="286"/>
      <c r="H55" s="286"/>
      <c r="I55" s="286"/>
      <c r="J55" s="373"/>
      <c r="K55" s="373"/>
      <c r="L55" s="373"/>
      <c r="M55" s="373"/>
      <c r="N55" s="373"/>
    </row>
    <row r="56" spans="1:14" s="31" customFormat="1" x14ac:dyDescent="0.2">
      <c r="A56" s="8" t="s">
        <v>13</v>
      </c>
      <c r="B56" s="465" t="str">
        <f>IF('Project 5 - Items of Work'!$B$10="","",'Project 5 - Items of Work'!$B$10)</f>
        <v/>
      </c>
      <c r="C56" s="466"/>
      <c r="D56" s="466"/>
      <c r="E56" s="466"/>
      <c r="F56" s="466"/>
      <c r="G56" s="466"/>
      <c r="H56" s="466"/>
      <c r="I56" s="466"/>
      <c r="J56" s="446" t="s">
        <v>14</v>
      </c>
      <c r="K56" s="447"/>
      <c r="L56" s="142" t="str">
        <f>IF('Project 5 - Items of Work'!$J$10="","",'Project 5 - Items of Work'!$J$10)</f>
        <v/>
      </c>
      <c r="M56" s="143" t="s">
        <v>214</v>
      </c>
      <c r="N56" s="144" t="str">
        <f>IF('Project 5 - Items of Work'!$L$10="","",'Project 5 - Items of Work'!$L$10)</f>
        <v/>
      </c>
    </row>
    <row r="57" spans="1:14" s="31" customFormat="1" x14ac:dyDescent="0.2">
      <c r="A57" s="9" t="s">
        <v>8</v>
      </c>
      <c r="B57" s="465" t="str">
        <f>IF('Project 5 - Items of Work'!$B$11="","",'Project 5 - Items of Work'!$B$11)</f>
        <v/>
      </c>
      <c r="C57" s="466"/>
      <c r="D57" s="466"/>
      <c r="E57" s="466"/>
      <c r="F57" s="466"/>
      <c r="G57" s="466"/>
      <c r="H57" s="466"/>
      <c r="I57" s="466"/>
      <c r="J57" s="439" t="s">
        <v>15</v>
      </c>
      <c r="K57" s="440"/>
      <c r="L57" s="270" t="str">
        <f>IF('Project 5 - Items of Work'!$J$11="","",'Project 5 - Items of Work'!$J$11)</f>
        <v/>
      </c>
      <c r="M57" s="277" t="s">
        <v>212</v>
      </c>
      <c r="N57" s="148" t="str">
        <f>IF('Project 5 - Items of Work'!$L$11="","",'Project 5 - Items of Work'!$L$11)</f>
        <v/>
      </c>
    </row>
    <row r="58" spans="1:14" s="31" customFormat="1" ht="13.5" thickBot="1" x14ac:dyDescent="0.25">
      <c r="A58" s="9" t="s">
        <v>10</v>
      </c>
      <c r="B58" s="415" t="str">
        <f>IF('Project 5 - Items of Work'!$B$12="","",'Project 5 - Items of Work'!$B$12)</f>
        <v/>
      </c>
      <c r="C58" s="486"/>
      <c r="D58" s="486"/>
      <c r="E58" s="416"/>
      <c r="F58" s="89" t="s">
        <v>10</v>
      </c>
      <c r="G58" s="464" t="str">
        <f>IF('Project 5 - Items of Work'!$E$12="","",'Project 5 - Items of Work'!$E$12)</f>
        <v/>
      </c>
      <c r="H58" s="464"/>
      <c r="I58" s="415"/>
      <c r="J58" s="467" t="s">
        <v>9</v>
      </c>
      <c r="K58" s="468"/>
      <c r="L58" s="145" t="str">
        <f>IF('Project 5 - Items of Work'!$J$12="","",'Project 5 - Items of Work'!$J$12)</f>
        <v/>
      </c>
      <c r="M58" s="278" t="s">
        <v>210</v>
      </c>
      <c r="N58" s="147" t="str">
        <f>IF('Project 5 - Items of Work'!$L$12="","",'Project 5 - Items of Work'!$L$12)</f>
        <v/>
      </c>
    </row>
    <row r="59" spans="1:14" s="31" customFormat="1" x14ac:dyDescent="0.2">
      <c r="A59" s="9" t="s">
        <v>16</v>
      </c>
      <c r="B59" s="415" t="str">
        <f>IF('Project 5 - Items of Work'!$B$13="","",'Project 5 - Items of Work'!$B$13)</f>
        <v/>
      </c>
      <c r="C59" s="486"/>
      <c r="D59" s="486"/>
      <c r="E59" s="416"/>
      <c r="F59" s="277" t="s">
        <v>173</v>
      </c>
      <c r="G59" s="464" t="str">
        <f>IF('Project 5 - Items of Work'!$E$13="","",'Project 5 - Items of Work'!$E$13)</f>
        <v/>
      </c>
      <c r="H59" s="464"/>
      <c r="I59" s="464"/>
      <c r="J59" s="402" t="s">
        <v>211</v>
      </c>
      <c r="K59" s="403"/>
      <c r="L59" s="101" t="str">
        <f>IF('Project 5 - Items of Work'!$J$13="","",'Project 5 - Items of Work'!$J$13)</f>
        <v/>
      </c>
      <c r="M59" s="102" t="s">
        <v>213</v>
      </c>
      <c r="N59" s="101" t="str">
        <f>IF('Project 5 - Items of Work'!$L$13="","",'Project 5 - Items of Work'!$L$13)</f>
        <v/>
      </c>
    </row>
    <row r="60" spans="1:14" s="31" customFormat="1" ht="30" customHeight="1" x14ac:dyDescent="0.2">
      <c r="A60" s="430" t="s">
        <v>175</v>
      </c>
      <c r="B60" s="431"/>
      <c r="C60" s="431"/>
      <c r="D60" s="431"/>
      <c r="E60" s="431"/>
      <c r="F60" s="431"/>
      <c r="G60" s="431"/>
      <c r="H60" s="431"/>
      <c r="I60" s="431"/>
      <c r="J60" s="431"/>
      <c r="K60" s="431"/>
      <c r="L60" s="431"/>
      <c r="M60" s="431"/>
      <c r="N60" s="431"/>
    </row>
    <row r="61" spans="1:14" s="31" customFormat="1" ht="13.15" customHeight="1" x14ac:dyDescent="0.2">
      <c r="A61" s="444" t="s">
        <v>174</v>
      </c>
      <c r="B61" s="445"/>
      <c r="C61" s="445"/>
      <c r="D61" s="445"/>
      <c r="E61" s="445"/>
      <c r="F61" s="445"/>
      <c r="G61" s="445"/>
      <c r="H61" s="445"/>
      <c r="I61" s="445"/>
      <c r="J61" s="445"/>
      <c r="K61" s="445"/>
      <c r="L61" s="445"/>
      <c r="M61" s="445"/>
      <c r="N61" s="445"/>
    </row>
    <row r="62" spans="1:14" s="31" customFormat="1" ht="25.15" customHeight="1" x14ac:dyDescent="0.2">
      <c r="A62" s="441" t="s">
        <v>171</v>
      </c>
      <c r="B62" s="441" t="s">
        <v>172</v>
      </c>
      <c r="C62" s="441" t="s">
        <v>168</v>
      </c>
      <c r="D62" s="432" t="s">
        <v>218</v>
      </c>
      <c r="E62" s="433"/>
      <c r="F62" s="364" t="s">
        <v>160</v>
      </c>
      <c r="G62" s="438" t="s">
        <v>76</v>
      </c>
      <c r="H62" s="438"/>
      <c r="I62" s="438"/>
      <c r="J62" s="438"/>
      <c r="K62" s="438"/>
      <c r="L62" s="438"/>
      <c r="M62" s="410" t="s">
        <v>77</v>
      </c>
      <c r="N62" s="410"/>
    </row>
    <row r="63" spans="1:14" s="31" customFormat="1" x14ac:dyDescent="0.2">
      <c r="A63" s="442"/>
      <c r="B63" s="442"/>
      <c r="C63" s="442"/>
      <c r="D63" s="434"/>
      <c r="E63" s="435"/>
      <c r="F63" s="366"/>
      <c r="G63" s="411" t="s">
        <v>78</v>
      </c>
      <c r="H63" s="411"/>
      <c r="I63" s="411" t="s">
        <v>79</v>
      </c>
      <c r="J63" s="411"/>
      <c r="K63" s="411" t="s">
        <v>80</v>
      </c>
      <c r="L63" s="411"/>
      <c r="M63" s="410"/>
      <c r="N63" s="410"/>
    </row>
    <row r="64" spans="1:14" s="31" customFormat="1" x14ac:dyDescent="0.2">
      <c r="A64" s="443"/>
      <c r="B64" s="443"/>
      <c r="C64" s="443"/>
      <c r="D64" s="436"/>
      <c r="E64" s="437"/>
      <c r="F64" s="275" t="s">
        <v>82</v>
      </c>
      <c r="G64" s="276" t="s">
        <v>81</v>
      </c>
      <c r="H64" s="276" t="s">
        <v>82</v>
      </c>
      <c r="I64" s="276" t="s">
        <v>81</v>
      </c>
      <c r="J64" s="276" t="s">
        <v>82</v>
      </c>
      <c r="K64" s="276" t="s">
        <v>81</v>
      </c>
      <c r="L64" s="276" t="s">
        <v>82</v>
      </c>
      <c r="M64" s="276" t="s">
        <v>81</v>
      </c>
      <c r="N64" s="276" t="s">
        <v>82</v>
      </c>
    </row>
    <row r="65" spans="1:14" s="31" customFormat="1" x14ac:dyDescent="0.2">
      <c r="A65" s="237"/>
      <c r="B65" s="240" t="str">
        <f>IF(A65="","",VLOOKUP(A65,$A$18:$C$23,2,FALSE))</f>
        <v/>
      </c>
      <c r="C65" s="236"/>
      <c r="D65" s="448"/>
      <c r="E65" s="449"/>
      <c r="F65" s="185">
        <v>0</v>
      </c>
      <c r="G65" s="152">
        <v>0</v>
      </c>
      <c r="H65" s="186" t="str">
        <f>IF($N$11="Design-Build",SUM(F65*G65),"N/A")</f>
        <v>N/A</v>
      </c>
      <c r="I65" s="152">
        <v>0</v>
      </c>
      <c r="J65" s="186" t="str">
        <f>IF($N$11="Design-Build",SUM(F65*I65),"N/A")</f>
        <v>N/A</v>
      </c>
      <c r="K65" s="18">
        <f t="shared" ref="K65:K101" si="12">SUM(G65+I65)</f>
        <v>0</v>
      </c>
      <c r="L65" s="186" t="str">
        <f>IF($N$11="Design-Build",SUM(F65*K65),"N/A")</f>
        <v>N/A</v>
      </c>
      <c r="M65" s="18">
        <f>SUM(100%-K65)</f>
        <v>1</v>
      </c>
      <c r="N65" s="186" t="str">
        <f>IF($N$11="Design-Build",SUM(F65-L65),"N/A")</f>
        <v>N/A</v>
      </c>
    </row>
    <row r="66" spans="1:14" s="31" customFormat="1" x14ac:dyDescent="0.2">
      <c r="A66" s="237"/>
      <c r="B66" s="240" t="str">
        <f>IF(A66="","",VLOOKUP(A66,$A$18:$C$23,2,FALSE))</f>
        <v/>
      </c>
      <c r="C66" s="236"/>
      <c r="D66" s="448"/>
      <c r="E66" s="449"/>
      <c r="F66" s="185">
        <v>0</v>
      </c>
      <c r="G66" s="152">
        <v>0</v>
      </c>
      <c r="H66" s="186" t="str">
        <f>IF($N$11="Design-Build",SUM(F66*G66),"N/A")</f>
        <v>N/A</v>
      </c>
      <c r="I66" s="152">
        <v>0</v>
      </c>
      <c r="J66" s="186" t="str">
        <f>IF($N$11="Design-Build",SUM(F66*I66),"N/A")</f>
        <v>N/A</v>
      </c>
      <c r="K66" s="18">
        <f t="shared" si="12"/>
        <v>0</v>
      </c>
      <c r="L66" s="186" t="str">
        <f>IF($N$11="Design-Build",SUM(F66*K66),"N/A")</f>
        <v>N/A</v>
      </c>
      <c r="M66" s="18">
        <f t="shared" ref="M66:M101" si="13">SUM(100%-K66)</f>
        <v>1</v>
      </c>
      <c r="N66" s="186" t="str">
        <f>IF($N$11="Design-Build",SUM(F66-L66),"N/A")</f>
        <v>N/A</v>
      </c>
    </row>
    <row r="67" spans="1:14" s="31" customFormat="1" x14ac:dyDescent="0.2">
      <c r="A67" s="237"/>
      <c r="B67" s="240" t="str">
        <f t="shared" ref="B67:B101" si="14">IF(A67="","",VLOOKUP(A67,$A$18:$C$23,2,FALSE))</f>
        <v/>
      </c>
      <c r="C67" s="236"/>
      <c r="D67" s="448"/>
      <c r="E67" s="449"/>
      <c r="F67" s="185">
        <v>5</v>
      </c>
      <c r="G67" s="152">
        <v>0</v>
      </c>
      <c r="H67" s="186" t="str">
        <f>IF($N$11="Design-Build",SUM(F67*G67),"N/A")</f>
        <v>N/A</v>
      </c>
      <c r="I67" s="152">
        <v>0</v>
      </c>
      <c r="J67" s="186" t="str">
        <f t="shared" ref="J67:J101" si="15">IF($N$11="Design-Build",SUM(F67*I67),"N/A")</f>
        <v>N/A</v>
      </c>
      <c r="K67" s="18">
        <f t="shared" si="12"/>
        <v>0</v>
      </c>
      <c r="L67" s="186" t="str">
        <f t="shared" ref="L67:L101" si="16">IF($N$11="Design-Build",SUM(F67*K67),"N/A")</f>
        <v>N/A</v>
      </c>
      <c r="M67" s="18">
        <f t="shared" si="13"/>
        <v>1</v>
      </c>
      <c r="N67" s="186" t="str">
        <f t="shared" ref="N67:N101" si="17">IF($N$11="Design-Build",SUM(F67-L67),"N/A")</f>
        <v>N/A</v>
      </c>
    </row>
    <row r="68" spans="1:14" s="31" customFormat="1" x14ac:dyDescent="0.2">
      <c r="A68" s="237"/>
      <c r="B68" s="240" t="str">
        <f t="shared" si="14"/>
        <v/>
      </c>
      <c r="C68" s="236"/>
      <c r="D68" s="448"/>
      <c r="E68" s="449"/>
      <c r="F68" s="185">
        <v>0</v>
      </c>
      <c r="G68" s="152">
        <v>0</v>
      </c>
      <c r="H68" s="186" t="str">
        <f t="shared" ref="H68:H101" si="18">IF($N$11="Design-Build",SUM(F68*G68),"N/A")</f>
        <v>N/A</v>
      </c>
      <c r="I68" s="152">
        <v>0</v>
      </c>
      <c r="J68" s="186" t="str">
        <f t="shared" si="15"/>
        <v>N/A</v>
      </c>
      <c r="K68" s="18">
        <f t="shared" si="12"/>
        <v>0</v>
      </c>
      <c r="L68" s="186" t="str">
        <f t="shared" si="16"/>
        <v>N/A</v>
      </c>
      <c r="M68" s="18">
        <f t="shared" si="13"/>
        <v>1</v>
      </c>
      <c r="N68" s="186" t="str">
        <f t="shared" si="17"/>
        <v>N/A</v>
      </c>
    </row>
    <row r="69" spans="1:14" s="31" customFormat="1" x14ac:dyDescent="0.2">
      <c r="A69" s="237"/>
      <c r="B69" s="240" t="str">
        <f t="shared" si="14"/>
        <v/>
      </c>
      <c r="C69" s="236"/>
      <c r="D69" s="448"/>
      <c r="E69" s="449"/>
      <c r="F69" s="185">
        <v>0</v>
      </c>
      <c r="G69" s="152">
        <v>0</v>
      </c>
      <c r="H69" s="186" t="str">
        <f t="shared" si="18"/>
        <v>N/A</v>
      </c>
      <c r="I69" s="152">
        <v>0</v>
      </c>
      <c r="J69" s="186" t="str">
        <f t="shared" si="15"/>
        <v>N/A</v>
      </c>
      <c r="K69" s="18">
        <f t="shared" si="12"/>
        <v>0</v>
      </c>
      <c r="L69" s="186" t="str">
        <f t="shared" si="16"/>
        <v>N/A</v>
      </c>
      <c r="M69" s="18">
        <f t="shared" si="13"/>
        <v>1</v>
      </c>
      <c r="N69" s="186" t="str">
        <f t="shared" si="17"/>
        <v>N/A</v>
      </c>
    </row>
    <row r="70" spans="1:14" s="31" customFormat="1" x14ac:dyDescent="0.2">
      <c r="A70" s="237"/>
      <c r="B70" s="240" t="str">
        <f t="shared" si="14"/>
        <v/>
      </c>
      <c r="C70" s="236"/>
      <c r="D70" s="448"/>
      <c r="E70" s="449"/>
      <c r="F70" s="185">
        <v>0</v>
      </c>
      <c r="G70" s="152">
        <v>0</v>
      </c>
      <c r="H70" s="186" t="str">
        <f t="shared" si="18"/>
        <v>N/A</v>
      </c>
      <c r="I70" s="152">
        <v>0</v>
      </c>
      <c r="J70" s="186" t="str">
        <f t="shared" si="15"/>
        <v>N/A</v>
      </c>
      <c r="K70" s="18">
        <f t="shared" si="12"/>
        <v>0</v>
      </c>
      <c r="L70" s="186" t="str">
        <f t="shared" si="16"/>
        <v>N/A</v>
      </c>
      <c r="M70" s="18">
        <f t="shared" si="13"/>
        <v>1</v>
      </c>
      <c r="N70" s="186" t="str">
        <f t="shared" si="17"/>
        <v>N/A</v>
      </c>
    </row>
    <row r="71" spans="1:14" s="31" customFormat="1" x14ac:dyDescent="0.2">
      <c r="A71" s="237"/>
      <c r="B71" s="240" t="str">
        <f t="shared" si="14"/>
        <v/>
      </c>
      <c r="C71" s="236"/>
      <c r="D71" s="448"/>
      <c r="E71" s="449"/>
      <c r="F71" s="185">
        <v>0</v>
      </c>
      <c r="G71" s="152">
        <v>0</v>
      </c>
      <c r="H71" s="186" t="str">
        <f t="shared" si="18"/>
        <v>N/A</v>
      </c>
      <c r="I71" s="152">
        <v>0</v>
      </c>
      <c r="J71" s="186" t="str">
        <f t="shared" si="15"/>
        <v>N/A</v>
      </c>
      <c r="K71" s="18">
        <f t="shared" si="12"/>
        <v>0</v>
      </c>
      <c r="L71" s="186" t="str">
        <f t="shared" si="16"/>
        <v>N/A</v>
      </c>
      <c r="M71" s="18">
        <f t="shared" si="13"/>
        <v>1</v>
      </c>
      <c r="N71" s="186" t="str">
        <f t="shared" si="17"/>
        <v>N/A</v>
      </c>
    </row>
    <row r="72" spans="1:14" s="31" customFormat="1" x14ac:dyDescent="0.2">
      <c r="A72" s="237"/>
      <c r="B72" s="240" t="str">
        <f t="shared" si="14"/>
        <v/>
      </c>
      <c r="C72" s="236"/>
      <c r="D72" s="448"/>
      <c r="E72" s="449"/>
      <c r="F72" s="185">
        <v>0</v>
      </c>
      <c r="G72" s="152">
        <v>0</v>
      </c>
      <c r="H72" s="186" t="str">
        <f t="shared" si="18"/>
        <v>N/A</v>
      </c>
      <c r="I72" s="152">
        <v>0</v>
      </c>
      <c r="J72" s="186" t="str">
        <f t="shared" si="15"/>
        <v>N/A</v>
      </c>
      <c r="K72" s="18">
        <f t="shared" si="12"/>
        <v>0</v>
      </c>
      <c r="L72" s="186" t="str">
        <f t="shared" si="16"/>
        <v>N/A</v>
      </c>
      <c r="M72" s="18">
        <f t="shared" si="13"/>
        <v>1</v>
      </c>
      <c r="N72" s="186" t="str">
        <f t="shared" si="17"/>
        <v>N/A</v>
      </c>
    </row>
    <row r="73" spans="1:14" s="31" customFormat="1" x14ac:dyDescent="0.2">
      <c r="A73" s="237"/>
      <c r="B73" s="240" t="str">
        <f t="shared" si="14"/>
        <v/>
      </c>
      <c r="C73" s="236"/>
      <c r="D73" s="448"/>
      <c r="E73" s="449"/>
      <c r="F73" s="185">
        <v>0</v>
      </c>
      <c r="G73" s="152">
        <v>0</v>
      </c>
      <c r="H73" s="186" t="str">
        <f t="shared" si="18"/>
        <v>N/A</v>
      </c>
      <c r="I73" s="152">
        <v>0</v>
      </c>
      <c r="J73" s="186" t="str">
        <f t="shared" si="15"/>
        <v>N/A</v>
      </c>
      <c r="K73" s="18">
        <f t="shared" si="12"/>
        <v>0</v>
      </c>
      <c r="L73" s="186" t="str">
        <f t="shared" si="16"/>
        <v>N/A</v>
      </c>
      <c r="M73" s="18">
        <f t="shared" si="13"/>
        <v>1</v>
      </c>
      <c r="N73" s="186" t="str">
        <f t="shared" si="17"/>
        <v>N/A</v>
      </c>
    </row>
    <row r="74" spans="1:14" s="31" customFormat="1" x14ac:dyDescent="0.2">
      <c r="A74" s="237"/>
      <c r="B74" s="240" t="str">
        <f t="shared" si="14"/>
        <v/>
      </c>
      <c r="C74" s="236"/>
      <c r="D74" s="448"/>
      <c r="E74" s="449"/>
      <c r="F74" s="185">
        <v>0</v>
      </c>
      <c r="G74" s="152">
        <v>0</v>
      </c>
      <c r="H74" s="186" t="str">
        <f t="shared" si="18"/>
        <v>N/A</v>
      </c>
      <c r="I74" s="152">
        <v>0</v>
      </c>
      <c r="J74" s="186" t="str">
        <f t="shared" si="15"/>
        <v>N/A</v>
      </c>
      <c r="K74" s="18">
        <f t="shared" si="12"/>
        <v>0</v>
      </c>
      <c r="L74" s="186" t="str">
        <f t="shared" si="16"/>
        <v>N/A</v>
      </c>
      <c r="M74" s="18">
        <f t="shared" si="13"/>
        <v>1</v>
      </c>
      <c r="N74" s="186" t="str">
        <f t="shared" si="17"/>
        <v>N/A</v>
      </c>
    </row>
    <row r="75" spans="1:14" s="31" customFormat="1" x14ac:dyDescent="0.2">
      <c r="A75" s="237"/>
      <c r="B75" s="240" t="str">
        <f t="shared" si="14"/>
        <v/>
      </c>
      <c r="C75" s="236"/>
      <c r="D75" s="448"/>
      <c r="E75" s="449"/>
      <c r="F75" s="185">
        <v>0</v>
      </c>
      <c r="G75" s="152">
        <v>0</v>
      </c>
      <c r="H75" s="186" t="str">
        <f t="shared" si="18"/>
        <v>N/A</v>
      </c>
      <c r="I75" s="152">
        <v>0</v>
      </c>
      <c r="J75" s="186" t="str">
        <f t="shared" si="15"/>
        <v>N/A</v>
      </c>
      <c r="K75" s="18">
        <f t="shared" si="12"/>
        <v>0</v>
      </c>
      <c r="L75" s="186" t="str">
        <f t="shared" si="16"/>
        <v>N/A</v>
      </c>
      <c r="M75" s="18">
        <f t="shared" si="13"/>
        <v>1</v>
      </c>
      <c r="N75" s="186" t="str">
        <f t="shared" si="17"/>
        <v>N/A</v>
      </c>
    </row>
    <row r="76" spans="1:14" s="31" customFormat="1" x14ac:dyDescent="0.2">
      <c r="A76" s="237"/>
      <c r="B76" s="240" t="str">
        <f t="shared" si="14"/>
        <v/>
      </c>
      <c r="C76" s="236"/>
      <c r="D76" s="448"/>
      <c r="E76" s="449"/>
      <c r="F76" s="185">
        <v>0</v>
      </c>
      <c r="G76" s="152">
        <v>0</v>
      </c>
      <c r="H76" s="186" t="str">
        <f t="shared" si="18"/>
        <v>N/A</v>
      </c>
      <c r="I76" s="152">
        <v>0</v>
      </c>
      <c r="J76" s="186" t="str">
        <f t="shared" si="15"/>
        <v>N/A</v>
      </c>
      <c r="K76" s="18">
        <f t="shared" si="12"/>
        <v>0</v>
      </c>
      <c r="L76" s="186" t="str">
        <f t="shared" si="16"/>
        <v>N/A</v>
      </c>
      <c r="M76" s="18">
        <f t="shared" si="13"/>
        <v>1</v>
      </c>
      <c r="N76" s="186" t="str">
        <f t="shared" si="17"/>
        <v>N/A</v>
      </c>
    </row>
    <row r="77" spans="1:14" s="31" customFormat="1" x14ac:dyDescent="0.2">
      <c r="A77" s="237"/>
      <c r="B77" s="240" t="str">
        <f t="shared" si="14"/>
        <v/>
      </c>
      <c r="C77" s="236"/>
      <c r="D77" s="448"/>
      <c r="E77" s="449"/>
      <c r="F77" s="185">
        <v>0</v>
      </c>
      <c r="G77" s="152">
        <v>0</v>
      </c>
      <c r="H77" s="186" t="str">
        <f t="shared" si="18"/>
        <v>N/A</v>
      </c>
      <c r="I77" s="152">
        <v>0</v>
      </c>
      <c r="J77" s="186" t="str">
        <f t="shared" si="15"/>
        <v>N/A</v>
      </c>
      <c r="K77" s="18">
        <f t="shared" si="12"/>
        <v>0</v>
      </c>
      <c r="L77" s="186" t="str">
        <f t="shared" si="16"/>
        <v>N/A</v>
      </c>
      <c r="M77" s="18">
        <f t="shared" si="13"/>
        <v>1</v>
      </c>
      <c r="N77" s="186" t="str">
        <f t="shared" si="17"/>
        <v>N/A</v>
      </c>
    </row>
    <row r="78" spans="1:14" s="31" customFormat="1" x14ac:dyDescent="0.2">
      <c r="A78" s="237"/>
      <c r="B78" s="240" t="str">
        <f t="shared" si="14"/>
        <v/>
      </c>
      <c r="C78" s="236"/>
      <c r="D78" s="448"/>
      <c r="E78" s="449"/>
      <c r="F78" s="185">
        <v>0</v>
      </c>
      <c r="G78" s="152">
        <v>0</v>
      </c>
      <c r="H78" s="186" t="str">
        <f t="shared" si="18"/>
        <v>N/A</v>
      </c>
      <c r="I78" s="152">
        <v>0</v>
      </c>
      <c r="J78" s="186" t="str">
        <f t="shared" si="15"/>
        <v>N/A</v>
      </c>
      <c r="K78" s="18">
        <f t="shared" si="12"/>
        <v>0</v>
      </c>
      <c r="L78" s="186" t="str">
        <f t="shared" si="16"/>
        <v>N/A</v>
      </c>
      <c r="M78" s="18">
        <f t="shared" si="13"/>
        <v>1</v>
      </c>
      <c r="N78" s="186" t="str">
        <f t="shared" si="17"/>
        <v>N/A</v>
      </c>
    </row>
    <row r="79" spans="1:14" s="31" customFormat="1" x14ac:dyDescent="0.2">
      <c r="A79" s="237"/>
      <c r="B79" s="240" t="str">
        <f t="shared" si="14"/>
        <v/>
      </c>
      <c r="C79" s="236"/>
      <c r="D79" s="448"/>
      <c r="E79" s="449"/>
      <c r="F79" s="185">
        <v>0</v>
      </c>
      <c r="G79" s="152">
        <v>0</v>
      </c>
      <c r="H79" s="186" t="str">
        <f t="shared" si="18"/>
        <v>N/A</v>
      </c>
      <c r="I79" s="152">
        <v>0</v>
      </c>
      <c r="J79" s="186" t="str">
        <f t="shared" si="15"/>
        <v>N/A</v>
      </c>
      <c r="K79" s="18">
        <f t="shared" si="12"/>
        <v>0</v>
      </c>
      <c r="L79" s="186" t="str">
        <f t="shared" si="16"/>
        <v>N/A</v>
      </c>
      <c r="M79" s="18">
        <f t="shared" si="13"/>
        <v>1</v>
      </c>
      <c r="N79" s="186" t="str">
        <f t="shared" si="17"/>
        <v>N/A</v>
      </c>
    </row>
    <row r="80" spans="1:14" s="31" customFormat="1" x14ac:dyDescent="0.2">
      <c r="A80" s="237"/>
      <c r="B80" s="240" t="str">
        <f t="shared" si="14"/>
        <v/>
      </c>
      <c r="C80" s="236"/>
      <c r="D80" s="448"/>
      <c r="E80" s="449"/>
      <c r="F80" s="185">
        <v>0</v>
      </c>
      <c r="G80" s="152">
        <v>0</v>
      </c>
      <c r="H80" s="186" t="str">
        <f t="shared" si="18"/>
        <v>N/A</v>
      </c>
      <c r="I80" s="152">
        <v>0</v>
      </c>
      <c r="J80" s="186" t="str">
        <f t="shared" si="15"/>
        <v>N/A</v>
      </c>
      <c r="K80" s="18">
        <f t="shared" si="12"/>
        <v>0</v>
      </c>
      <c r="L80" s="186" t="str">
        <f t="shared" si="16"/>
        <v>N/A</v>
      </c>
      <c r="M80" s="18">
        <f t="shared" si="13"/>
        <v>1</v>
      </c>
      <c r="N80" s="186" t="str">
        <f t="shared" si="17"/>
        <v>N/A</v>
      </c>
    </row>
    <row r="81" spans="1:14" s="31" customFormat="1" x14ac:dyDescent="0.2">
      <c r="A81" s="237"/>
      <c r="B81" s="240" t="str">
        <f t="shared" si="14"/>
        <v/>
      </c>
      <c r="C81" s="236"/>
      <c r="D81" s="448"/>
      <c r="E81" s="449"/>
      <c r="F81" s="185">
        <v>0</v>
      </c>
      <c r="G81" s="152">
        <v>0</v>
      </c>
      <c r="H81" s="186" t="str">
        <f t="shared" si="18"/>
        <v>N/A</v>
      </c>
      <c r="I81" s="152">
        <v>0</v>
      </c>
      <c r="J81" s="186" t="str">
        <f t="shared" si="15"/>
        <v>N/A</v>
      </c>
      <c r="K81" s="18">
        <f t="shared" si="12"/>
        <v>0</v>
      </c>
      <c r="L81" s="186" t="str">
        <f t="shared" si="16"/>
        <v>N/A</v>
      </c>
      <c r="M81" s="18">
        <f t="shared" si="13"/>
        <v>1</v>
      </c>
      <c r="N81" s="186" t="str">
        <f t="shared" si="17"/>
        <v>N/A</v>
      </c>
    </row>
    <row r="82" spans="1:14" s="31" customFormat="1" x14ac:dyDescent="0.2">
      <c r="A82" s="237"/>
      <c r="B82" s="240" t="str">
        <f t="shared" si="14"/>
        <v/>
      </c>
      <c r="C82" s="236"/>
      <c r="D82" s="448"/>
      <c r="E82" s="449"/>
      <c r="F82" s="185">
        <v>0</v>
      </c>
      <c r="G82" s="152">
        <v>0</v>
      </c>
      <c r="H82" s="186" t="str">
        <f t="shared" si="18"/>
        <v>N/A</v>
      </c>
      <c r="I82" s="152">
        <v>0</v>
      </c>
      <c r="J82" s="186" t="str">
        <f t="shared" si="15"/>
        <v>N/A</v>
      </c>
      <c r="K82" s="18">
        <f t="shared" si="12"/>
        <v>0</v>
      </c>
      <c r="L82" s="186" t="str">
        <f t="shared" si="16"/>
        <v>N/A</v>
      </c>
      <c r="M82" s="18">
        <f t="shared" si="13"/>
        <v>1</v>
      </c>
      <c r="N82" s="186" t="str">
        <f t="shared" si="17"/>
        <v>N/A</v>
      </c>
    </row>
    <row r="83" spans="1:14" s="31" customFormat="1" x14ac:dyDescent="0.2">
      <c r="A83" s="237"/>
      <c r="B83" s="240" t="str">
        <f t="shared" si="14"/>
        <v/>
      </c>
      <c r="C83" s="236"/>
      <c r="D83" s="448"/>
      <c r="E83" s="449"/>
      <c r="F83" s="185">
        <v>0</v>
      </c>
      <c r="G83" s="152">
        <v>0</v>
      </c>
      <c r="H83" s="186" t="str">
        <f t="shared" si="18"/>
        <v>N/A</v>
      </c>
      <c r="I83" s="152">
        <v>0</v>
      </c>
      <c r="J83" s="186" t="str">
        <f t="shared" si="15"/>
        <v>N/A</v>
      </c>
      <c r="K83" s="18">
        <f t="shared" si="12"/>
        <v>0</v>
      </c>
      <c r="L83" s="186" t="str">
        <f t="shared" si="16"/>
        <v>N/A</v>
      </c>
      <c r="M83" s="18">
        <f t="shared" si="13"/>
        <v>1</v>
      </c>
      <c r="N83" s="186" t="str">
        <f t="shared" si="17"/>
        <v>N/A</v>
      </c>
    </row>
    <row r="84" spans="1:14" s="31" customFormat="1" x14ac:dyDescent="0.2">
      <c r="A84" s="237"/>
      <c r="B84" s="240" t="str">
        <f t="shared" si="14"/>
        <v/>
      </c>
      <c r="C84" s="236"/>
      <c r="D84" s="448"/>
      <c r="E84" s="449"/>
      <c r="F84" s="185">
        <v>0</v>
      </c>
      <c r="G84" s="152">
        <v>0</v>
      </c>
      <c r="H84" s="186" t="str">
        <f t="shared" si="18"/>
        <v>N/A</v>
      </c>
      <c r="I84" s="152">
        <v>0</v>
      </c>
      <c r="J84" s="186" t="str">
        <f t="shared" si="15"/>
        <v>N/A</v>
      </c>
      <c r="K84" s="18">
        <f t="shared" si="12"/>
        <v>0</v>
      </c>
      <c r="L84" s="186" t="str">
        <f t="shared" si="16"/>
        <v>N/A</v>
      </c>
      <c r="M84" s="18">
        <f t="shared" si="13"/>
        <v>1</v>
      </c>
      <c r="N84" s="186" t="str">
        <f t="shared" si="17"/>
        <v>N/A</v>
      </c>
    </row>
    <row r="85" spans="1:14" s="31" customFormat="1" x14ac:dyDescent="0.2">
      <c r="A85" s="237"/>
      <c r="B85" s="240" t="str">
        <f>IF(A85="","",VLOOKUP(A85,$A$18:$C$23,2,FALSE))</f>
        <v/>
      </c>
      <c r="C85" s="236"/>
      <c r="D85" s="448"/>
      <c r="E85" s="449"/>
      <c r="F85" s="185">
        <v>0</v>
      </c>
      <c r="G85" s="152">
        <v>0</v>
      </c>
      <c r="H85" s="186" t="str">
        <f t="shared" si="18"/>
        <v>N/A</v>
      </c>
      <c r="I85" s="152">
        <v>0</v>
      </c>
      <c r="J85" s="186" t="str">
        <f t="shared" si="15"/>
        <v>N/A</v>
      </c>
      <c r="K85" s="18">
        <f t="shared" si="12"/>
        <v>0</v>
      </c>
      <c r="L85" s="186" t="str">
        <f t="shared" si="16"/>
        <v>N/A</v>
      </c>
      <c r="M85" s="18">
        <f t="shared" si="13"/>
        <v>1</v>
      </c>
      <c r="N85" s="186" t="str">
        <f t="shared" si="17"/>
        <v>N/A</v>
      </c>
    </row>
    <row r="86" spans="1:14" s="31" customFormat="1" x14ac:dyDescent="0.2">
      <c r="A86" s="237"/>
      <c r="B86" s="240" t="str">
        <f t="shared" ref="B86:B89" si="19">IF(A86="","",VLOOKUP(A86,$A$18:$C$23,2,FALSE))</f>
        <v/>
      </c>
      <c r="C86" s="236"/>
      <c r="D86" s="448"/>
      <c r="E86" s="449"/>
      <c r="F86" s="185">
        <v>0</v>
      </c>
      <c r="G86" s="152">
        <v>0</v>
      </c>
      <c r="H86" s="186" t="str">
        <f t="shared" si="18"/>
        <v>N/A</v>
      </c>
      <c r="I86" s="152">
        <v>0</v>
      </c>
      <c r="J86" s="186" t="str">
        <f t="shared" si="15"/>
        <v>N/A</v>
      </c>
      <c r="K86" s="18">
        <f t="shared" ref="K86:K89" si="20">SUM(G86+I86)</f>
        <v>0</v>
      </c>
      <c r="L86" s="186" t="str">
        <f t="shared" si="16"/>
        <v>N/A</v>
      </c>
      <c r="M86" s="18">
        <f t="shared" ref="M86:M89" si="21">SUM(100%-K86)</f>
        <v>1</v>
      </c>
      <c r="N86" s="186" t="str">
        <f t="shared" si="17"/>
        <v>N/A</v>
      </c>
    </row>
    <row r="87" spans="1:14" s="31" customFormat="1" x14ac:dyDescent="0.2">
      <c r="A87" s="237"/>
      <c r="B87" s="240" t="str">
        <f t="shared" si="19"/>
        <v/>
      </c>
      <c r="C87" s="236"/>
      <c r="D87" s="448"/>
      <c r="E87" s="449"/>
      <c r="F87" s="185">
        <v>0</v>
      </c>
      <c r="G87" s="152">
        <v>0</v>
      </c>
      <c r="H87" s="186" t="str">
        <f t="shared" si="18"/>
        <v>N/A</v>
      </c>
      <c r="I87" s="152">
        <v>0</v>
      </c>
      <c r="J87" s="186" t="str">
        <f t="shared" si="15"/>
        <v>N/A</v>
      </c>
      <c r="K87" s="18">
        <f t="shared" si="20"/>
        <v>0</v>
      </c>
      <c r="L87" s="186" t="str">
        <f t="shared" si="16"/>
        <v>N/A</v>
      </c>
      <c r="M87" s="18">
        <f t="shared" si="21"/>
        <v>1</v>
      </c>
      <c r="N87" s="186" t="str">
        <f t="shared" si="17"/>
        <v>N/A</v>
      </c>
    </row>
    <row r="88" spans="1:14" s="31" customFormat="1" x14ac:dyDescent="0.2">
      <c r="A88" s="237"/>
      <c r="B88" s="240" t="str">
        <f t="shared" si="19"/>
        <v/>
      </c>
      <c r="C88" s="236"/>
      <c r="D88" s="448"/>
      <c r="E88" s="449"/>
      <c r="F88" s="185">
        <v>0</v>
      </c>
      <c r="G88" s="152">
        <v>0</v>
      </c>
      <c r="H88" s="186" t="str">
        <f t="shared" si="18"/>
        <v>N/A</v>
      </c>
      <c r="I88" s="152">
        <v>0</v>
      </c>
      <c r="J88" s="186" t="str">
        <f t="shared" si="15"/>
        <v>N/A</v>
      </c>
      <c r="K88" s="18">
        <f t="shared" si="20"/>
        <v>0</v>
      </c>
      <c r="L88" s="186" t="str">
        <f t="shared" si="16"/>
        <v>N/A</v>
      </c>
      <c r="M88" s="18">
        <f t="shared" si="21"/>
        <v>1</v>
      </c>
      <c r="N88" s="186" t="str">
        <f t="shared" si="17"/>
        <v>N/A</v>
      </c>
    </row>
    <row r="89" spans="1:14" s="31" customFormat="1" x14ac:dyDescent="0.2">
      <c r="A89" s="237"/>
      <c r="B89" s="240" t="str">
        <f t="shared" si="19"/>
        <v/>
      </c>
      <c r="C89" s="236"/>
      <c r="D89" s="448"/>
      <c r="E89" s="449"/>
      <c r="F89" s="185">
        <v>0</v>
      </c>
      <c r="G89" s="152">
        <v>0</v>
      </c>
      <c r="H89" s="186" t="str">
        <f t="shared" si="18"/>
        <v>N/A</v>
      </c>
      <c r="I89" s="152">
        <v>0</v>
      </c>
      <c r="J89" s="186" t="str">
        <f t="shared" si="15"/>
        <v>N/A</v>
      </c>
      <c r="K89" s="18">
        <f t="shared" si="20"/>
        <v>0</v>
      </c>
      <c r="L89" s="186" t="str">
        <f t="shared" si="16"/>
        <v>N/A</v>
      </c>
      <c r="M89" s="18">
        <f t="shared" si="21"/>
        <v>1</v>
      </c>
      <c r="N89" s="186" t="str">
        <f t="shared" si="17"/>
        <v>N/A</v>
      </c>
    </row>
    <row r="90" spans="1:14" s="31" customFormat="1" x14ac:dyDescent="0.2">
      <c r="A90" s="237"/>
      <c r="B90" s="240" t="str">
        <f t="shared" si="14"/>
        <v/>
      </c>
      <c r="C90" s="236"/>
      <c r="D90" s="448"/>
      <c r="E90" s="449"/>
      <c r="F90" s="185">
        <v>0</v>
      </c>
      <c r="G90" s="152">
        <v>0</v>
      </c>
      <c r="H90" s="186" t="str">
        <f t="shared" si="18"/>
        <v>N/A</v>
      </c>
      <c r="I90" s="152">
        <v>0</v>
      </c>
      <c r="J90" s="186" t="str">
        <f t="shared" si="15"/>
        <v>N/A</v>
      </c>
      <c r="K90" s="18">
        <f t="shared" si="12"/>
        <v>0</v>
      </c>
      <c r="L90" s="186" t="str">
        <f t="shared" si="16"/>
        <v>N/A</v>
      </c>
      <c r="M90" s="18">
        <f t="shared" si="13"/>
        <v>1</v>
      </c>
      <c r="N90" s="186" t="str">
        <f t="shared" si="17"/>
        <v>N/A</v>
      </c>
    </row>
    <row r="91" spans="1:14" s="31" customFormat="1" x14ac:dyDescent="0.2">
      <c r="A91" s="237"/>
      <c r="B91" s="240" t="str">
        <f t="shared" si="14"/>
        <v/>
      </c>
      <c r="C91" s="236"/>
      <c r="D91" s="448"/>
      <c r="E91" s="449"/>
      <c r="F91" s="185">
        <v>0</v>
      </c>
      <c r="G91" s="152">
        <v>0</v>
      </c>
      <c r="H91" s="186" t="str">
        <f t="shared" si="18"/>
        <v>N/A</v>
      </c>
      <c r="I91" s="152">
        <v>0</v>
      </c>
      <c r="J91" s="186" t="str">
        <f t="shared" si="15"/>
        <v>N/A</v>
      </c>
      <c r="K91" s="18">
        <f t="shared" si="12"/>
        <v>0</v>
      </c>
      <c r="L91" s="186" t="str">
        <f t="shared" si="16"/>
        <v>N/A</v>
      </c>
      <c r="M91" s="18">
        <f t="shared" si="13"/>
        <v>1</v>
      </c>
      <c r="N91" s="186" t="str">
        <f t="shared" si="17"/>
        <v>N/A</v>
      </c>
    </row>
    <row r="92" spans="1:14" s="31" customFormat="1" x14ac:dyDescent="0.2">
      <c r="A92" s="237"/>
      <c r="B92" s="240" t="str">
        <f>IF(A92="","",VLOOKUP(A92,$A$18:$C$23,2,FALSE))</f>
        <v/>
      </c>
      <c r="C92" s="236"/>
      <c r="D92" s="448"/>
      <c r="E92" s="449"/>
      <c r="F92" s="185">
        <v>0</v>
      </c>
      <c r="G92" s="152">
        <v>0</v>
      </c>
      <c r="H92" s="186" t="str">
        <f t="shared" si="18"/>
        <v>N/A</v>
      </c>
      <c r="I92" s="152">
        <v>0</v>
      </c>
      <c r="J92" s="186" t="str">
        <f t="shared" si="15"/>
        <v>N/A</v>
      </c>
      <c r="K92" s="18">
        <f t="shared" si="12"/>
        <v>0</v>
      </c>
      <c r="L92" s="186" t="str">
        <f t="shared" si="16"/>
        <v>N/A</v>
      </c>
      <c r="M92" s="18">
        <f t="shared" si="13"/>
        <v>1</v>
      </c>
      <c r="N92" s="186" t="str">
        <f t="shared" si="17"/>
        <v>N/A</v>
      </c>
    </row>
    <row r="93" spans="1:14" s="31" customFormat="1" x14ac:dyDescent="0.2">
      <c r="A93" s="237"/>
      <c r="B93" s="240" t="str">
        <f t="shared" ref="B93:B94" si="22">IF(A93="","",VLOOKUP(A93,$A$18:$C$23,2,FALSE))</f>
        <v/>
      </c>
      <c r="C93" s="236"/>
      <c r="D93" s="448"/>
      <c r="E93" s="449"/>
      <c r="F93" s="185">
        <v>0</v>
      </c>
      <c r="G93" s="152">
        <v>0</v>
      </c>
      <c r="H93" s="186" t="str">
        <f t="shared" si="18"/>
        <v>N/A</v>
      </c>
      <c r="I93" s="152">
        <v>0</v>
      </c>
      <c r="J93" s="186" t="str">
        <f t="shared" si="15"/>
        <v>N/A</v>
      </c>
      <c r="K93" s="18">
        <f t="shared" si="12"/>
        <v>0</v>
      </c>
      <c r="L93" s="186" t="str">
        <f t="shared" si="16"/>
        <v>N/A</v>
      </c>
      <c r="M93" s="18">
        <f t="shared" si="13"/>
        <v>1</v>
      </c>
      <c r="N93" s="186" t="str">
        <f t="shared" si="17"/>
        <v>N/A</v>
      </c>
    </row>
    <row r="94" spans="1:14" s="31" customFormat="1" x14ac:dyDescent="0.2">
      <c r="A94" s="237"/>
      <c r="B94" s="240" t="str">
        <f t="shared" si="22"/>
        <v/>
      </c>
      <c r="C94" s="236"/>
      <c r="D94" s="448"/>
      <c r="E94" s="449"/>
      <c r="F94" s="185">
        <v>0</v>
      </c>
      <c r="G94" s="152">
        <v>0</v>
      </c>
      <c r="H94" s="186" t="str">
        <f t="shared" si="18"/>
        <v>N/A</v>
      </c>
      <c r="I94" s="152">
        <v>0</v>
      </c>
      <c r="J94" s="186" t="str">
        <f t="shared" si="15"/>
        <v>N/A</v>
      </c>
      <c r="K94" s="18">
        <f t="shared" ref="K94:K96" si="23">SUM(G94+I94)</f>
        <v>0</v>
      </c>
      <c r="L94" s="186" t="str">
        <f t="shared" si="16"/>
        <v>N/A</v>
      </c>
      <c r="M94" s="18">
        <f t="shared" ref="M94:M96" si="24">SUM(100%-K94)</f>
        <v>1</v>
      </c>
      <c r="N94" s="186" t="str">
        <f t="shared" si="17"/>
        <v>N/A</v>
      </c>
    </row>
    <row r="95" spans="1:14" s="31" customFormat="1" x14ac:dyDescent="0.2">
      <c r="A95" s="237"/>
      <c r="B95" s="240" t="str">
        <f>IF(A95="","",VLOOKUP(A95,$A$18:$C$23,2,FALSE))</f>
        <v/>
      </c>
      <c r="C95" s="236"/>
      <c r="D95" s="448"/>
      <c r="E95" s="449"/>
      <c r="F95" s="185">
        <v>0</v>
      </c>
      <c r="G95" s="152">
        <v>0</v>
      </c>
      <c r="H95" s="186" t="str">
        <f t="shared" si="18"/>
        <v>N/A</v>
      </c>
      <c r="I95" s="152">
        <v>0</v>
      </c>
      <c r="J95" s="186" t="str">
        <f t="shared" si="15"/>
        <v>N/A</v>
      </c>
      <c r="K95" s="18">
        <f t="shared" si="23"/>
        <v>0</v>
      </c>
      <c r="L95" s="186" t="str">
        <f t="shared" si="16"/>
        <v>N/A</v>
      </c>
      <c r="M95" s="18">
        <f t="shared" si="24"/>
        <v>1</v>
      </c>
      <c r="N95" s="186" t="str">
        <f t="shared" si="17"/>
        <v>N/A</v>
      </c>
    </row>
    <row r="96" spans="1:14" s="31" customFormat="1" x14ac:dyDescent="0.2">
      <c r="A96" s="237"/>
      <c r="B96" s="240" t="str">
        <f t="shared" ref="B96" si="25">IF(A96="","",VLOOKUP(A96,$A$18:$C$23,2,FALSE))</f>
        <v/>
      </c>
      <c r="C96" s="236"/>
      <c r="D96" s="448"/>
      <c r="E96" s="449"/>
      <c r="F96" s="185">
        <v>0</v>
      </c>
      <c r="G96" s="152">
        <v>0</v>
      </c>
      <c r="H96" s="186" t="str">
        <f t="shared" si="18"/>
        <v>N/A</v>
      </c>
      <c r="I96" s="152">
        <v>0</v>
      </c>
      <c r="J96" s="186" t="str">
        <f t="shared" si="15"/>
        <v>N/A</v>
      </c>
      <c r="K96" s="18">
        <f t="shared" si="23"/>
        <v>0</v>
      </c>
      <c r="L96" s="186" t="str">
        <f t="shared" si="16"/>
        <v>N/A</v>
      </c>
      <c r="M96" s="18">
        <f t="shared" si="24"/>
        <v>1</v>
      </c>
      <c r="N96" s="186" t="str">
        <f t="shared" si="17"/>
        <v>N/A</v>
      </c>
    </row>
    <row r="97" spans="1:14" s="31" customFormat="1" x14ac:dyDescent="0.2">
      <c r="A97" s="237"/>
      <c r="B97" s="240" t="str">
        <f t="shared" si="14"/>
        <v/>
      </c>
      <c r="C97" s="236"/>
      <c r="D97" s="448"/>
      <c r="E97" s="449"/>
      <c r="F97" s="185">
        <v>0</v>
      </c>
      <c r="G97" s="152">
        <v>0</v>
      </c>
      <c r="H97" s="186" t="str">
        <f t="shared" si="18"/>
        <v>N/A</v>
      </c>
      <c r="I97" s="152">
        <v>0</v>
      </c>
      <c r="J97" s="186" t="str">
        <f t="shared" si="15"/>
        <v>N/A</v>
      </c>
      <c r="K97" s="18">
        <f t="shared" si="12"/>
        <v>0</v>
      </c>
      <c r="L97" s="186" t="str">
        <f t="shared" si="16"/>
        <v>N/A</v>
      </c>
      <c r="M97" s="18">
        <f t="shared" si="13"/>
        <v>1</v>
      </c>
      <c r="N97" s="186" t="str">
        <f t="shared" si="17"/>
        <v>N/A</v>
      </c>
    </row>
    <row r="98" spans="1:14" s="31" customFormat="1" x14ac:dyDescent="0.2">
      <c r="A98" s="237"/>
      <c r="B98" s="240" t="str">
        <f>IF(A98="","",VLOOKUP(A98,$A$18:$C$23,2,FALSE))</f>
        <v/>
      </c>
      <c r="C98" s="236"/>
      <c r="D98" s="448"/>
      <c r="E98" s="449"/>
      <c r="F98" s="185">
        <v>0</v>
      </c>
      <c r="G98" s="152">
        <v>0</v>
      </c>
      <c r="H98" s="186" t="str">
        <f t="shared" si="18"/>
        <v>N/A</v>
      </c>
      <c r="I98" s="152">
        <v>0</v>
      </c>
      <c r="J98" s="186" t="str">
        <f t="shared" si="15"/>
        <v>N/A</v>
      </c>
      <c r="K98" s="18">
        <f t="shared" si="12"/>
        <v>0</v>
      </c>
      <c r="L98" s="186" t="str">
        <f t="shared" si="16"/>
        <v>N/A</v>
      </c>
      <c r="M98" s="18">
        <f t="shared" si="13"/>
        <v>1</v>
      </c>
      <c r="N98" s="186" t="str">
        <f t="shared" si="17"/>
        <v>N/A</v>
      </c>
    </row>
    <row r="99" spans="1:14" s="31" customFormat="1" x14ac:dyDescent="0.2">
      <c r="A99" s="237"/>
      <c r="B99" s="240" t="str">
        <f t="shared" si="14"/>
        <v/>
      </c>
      <c r="C99" s="236"/>
      <c r="D99" s="448"/>
      <c r="E99" s="449"/>
      <c r="F99" s="185">
        <v>0</v>
      </c>
      <c r="G99" s="152">
        <v>0</v>
      </c>
      <c r="H99" s="186" t="str">
        <f t="shared" si="18"/>
        <v>N/A</v>
      </c>
      <c r="I99" s="152">
        <v>0</v>
      </c>
      <c r="J99" s="186" t="str">
        <f t="shared" si="15"/>
        <v>N/A</v>
      </c>
      <c r="K99" s="18">
        <f t="shared" si="12"/>
        <v>0</v>
      </c>
      <c r="L99" s="186" t="str">
        <f t="shared" si="16"/>
        <v>N/A</v>
      </c>
      <c r="M99" s="18">
        <f t="shared" si="13"/>
        <v>1</v>
      </c>
      <c r="N99" s="186" t="str">
        <f t="shared" si="17"/>
        <v>N/A</v>
      </c>
    </row>
    <row r="100" spans="1:14" s="31" customFormat="1" x14ac:dyDescent="0.2">
      <c r="A100" s="237"/>
      <c r="B100" s="240" t="str">
        <f t="shared" si="14"/>
        <v/>
      </c>
      <c r="C100" s="236"/>
      <c r="D100" s="448"/>
      <c r="E100" s="449"/>
      <c r="F100" s="185">
        <v>0</v>
      </c>
      <c r="G100" s="152">
        <v>0</v>
      </c>
      <c r="H100" s="186" t="str">
        <f t="shared" si="18"/>
        <v>N/A</v>
      </c>
      <c r="I100" s="152">
        <v>0</v>
      </c>
      <c r="J100" s="186" t="str">
        <f t="shared" si="15"/>
        <v>N/A</v>
      </c>
      <c r="K100" s="18">
        <f t="shared" si="12"/>
        <v>0</v>
      </c>
      <c r="L100" s="186" t="str">
        <f t="shared" si="16"/>
        <v>N/A</v>
      </c>
      <c r="M100" s="18">
        <f t="shared" si="13"/>
        <v>1</v>
      </c>
      <c r="N100" s="186" t="str">
        <f t="shared" si="17"/>
        <v>N/A</v>
      </c>
    </row>
    <row r="101" spans="1:14" s="31" customFormat="1" x14ac:dyDescent="0.2">
      <c r="A101" s="237"/>
      <c r="B101" s="240" t="str">
        <f t="shared" si="14"/>
        <v/>
      </c>
      <c r="C101" s="236"/>
      <c r="D101" s="448"/>
      <c r="E101" s="449"/>
      <c r="F101" s="185">
        <v>0</v>
      </c>
      <c r="G101" s="153">
        <v>0</v>
      </c>
      <c r="H101" s="186" t="str">
        <f t="shared" si="18"/>
        <v>N/A</v>
      </c>
      <c r="I101" s="152">
        <v>0</v>
      </c>
      <c r="J101" s="186" t="str">
        <f t="shared" si="15"/>
        <v>N/A</v>
      </c>
      <c r="K101" s="18">
        <f t="shared" si="12"/>
        <v>0</v>
      </c>
      <c r="L101" s="186" t="str">
        <f t="shared" si="16"/>
        <v>N/A</v>
      </c>
      <c r="M101" s="18">
        <f t="shared" si="13"/>
        <v>1</v>
      </c>
      <c r="N101" s="186" t="str">
        <f t="shared" si="17"/>
        <v>N/A</v>
      </c>
    </row>
    <row r="102" spans="1:14" s="31" customFormat="1" x14ac:dyDescent="0.2">
      <c r="A102" s="22"/>
      <c r="B102" s="424" t="s">
        <v>176</v>
      </c>
      <c r="C102" s="424"/>
      <c r="D102" s="424"/>
      <c r="E102" s="425"/>
      <c r="F102" s="197" t="str">
        <f>IF($N$11="Design-Build",SUMIF(F65:F101,"&gt;0"),"N/A")</f>
        <v>N/A</v>
      </c>
      <c r="G102" s="198"/>
      <c r="H102" s="199" t="str">
        <f>IF($N$11="Design-Build",SUMIF(H65:H101,"&gt;0"),"N/A")</f>
        <v>N/A</v>
      </c>
      <c r="I102" s="200"/>
      <c r="J102" s="186" t="str">
        <f>IF($N$11="Design-Build",SUMIF(J65:J101,"&gt;0"),"N/A")</f>
        <v>N/A</v>
      </c>
      <c r="K102" s="200"/>
      <c r="L102" s="186" t="str">
        <f>IF($N$11="Design-Build",SUMIF(L65:L101,"&gt;0"),"N/A")</f>
        <v>N/A</v>
      </c>
      <c r="M102" s="201"/>
      <c r="N102" s="186" t="str">
        <f>IF($N$11="Design-Build",SUMIF(N65:N101,"&gt;0"),"N/A")</f>
        <v>N/A</v>
      </c>
    </row>
    <row r="103" spans="1:14" s="31" customFormat="1" x14ac:dyDescent="0.2">
      <c r="A103" s="23"/>
      <c r="B103" s="426" t="s">
        <v>177</v>
      </c>
      <c r="C103" s="426"/>
      <c r="D103" s="426"/>
      <c r="E103" s="427"/>
      <c r="F103" s="197" t="str">
        <f>IF($N$11="Design-Build",SUMIF(F65:F101,"&lt;0"),"N/A")</f>
        <v>N/A</v>
      </c>
      <c r="G103" s="202"/>
      <c r="H103" s="186" t="str">
        <f>IF($N$11="Design-Build",SUMIF(H65:H101,"&lt;0"),"N/A")</f>
        <v>N/A</v>
      </c>
      <c r="I103" s="202"/>
      <c r="J103" s="186" t="str">
        <f>IF($N$11="Design-Build",SUMIF(J65:J101,"&lt;0"),"N/A")</f>
        <v>N/A</v>
      </c>
      <c r="K103" s="202"/>
      <c r="L103" s="186" t="str">
        <f>IF($N$11="Design-Build",SUMIF(L65:L101,"&lt;0"),"N/A")</f>
        <v>N/A</v>
      </c>
      <c r="M103" s="200"/>
      <c r="N103" s="186" t="str">
        <f>IF($N$11="Design-Build",SUMIF(N65:N101,"&lt;0"),"N/A")</f>
        <v>N/A</v>
      </c>
    </row>
    <row r="104" spans="1:14" s="31" customFormat="1" x14ac:dyDescent="0.2">
      <c r="A104" s="23"/>
      <c r="B104" s="426" t="s">
        <v>178</v>
      </c>
      <c r="C104" s="426"/>
      <c r="D104" s="426"/>
      <c r="E104" s="427"/>
      <c r="F104" s="197" t="str">
        <f>IF($N$11="Design-Build",SUM(F102:F103),"N/A")</f>
        <v>N/A</v>
      </c>
      <c r="G104" s="202"/>
      <c r="H104" s="186" t="str">
        <f>IF($N$11="Design-Build",SUM(H102:H103),"N/A")</f>
        <v>N/A</v>
      </c>
      <c r="I104" s="202"/>
      <c r="J104" s="186" t="str">
        <f>IF($N$11="Design-Build",SUM(J102:J103),"N/A")</f>
        <v>N/A</v>
      </c>
      <c r="K104" s="202"/>
      <c r="L104" s="203" t="str">
        <f>IF($N$11="Design-Build",SUM(L102:L103),"N/A")</f>
        <v>N/A</v>
      </c>
      <c r="M104" s="200"/>
      <c r="N104" s="186" t="str">
        <f>IF($N$11="Design-Build",SUM(N102:N103),"N/A")</f>
        <v>N/A</v>
      </c>
    </row>
    <row r="105" spans="1:14" s="31" customFormat="1" x14ac:dyDescent="0.2">
      <c r="A105" s="21"/>
      <c r="B105" s="21"/>
      <c r="C105" s="21"/>
      <c r="D105" s="21"/>
      <c r="E105" s="21"/>
      <c r="F105" s="21"/>
      <c r="G105" s="16"/>
      <c r="I105" s="16"/>
      <c r="J105" s="16"/>
      <c r="K105" s="16"/>
      <c r="L105" s="16"/>
      <c r="M105" s="21"/>
    </row>
    <row r="106" spans="1:14" s="31" customFormat="1" x14ac:dyDescent="0.2">
      <c r="A106" s="16" t="s">
        <v>7</v>
      </c>
      <c r="B106" s="16"/>
      <c r="C106" s="16"/>
      <c r="D106" s="16"/>
      <c r="E106" s="16"/>
      <c r="F106" s="16"/>
      <c r="G106" s="265"/>
      <c r="H106" s="59" t="s">
        <v>181</v>
      </c>
      <c r="I106" s="265"/>
      <c r="J106" s="265"/>
      <c r="K106" s="265"/>
      <c r="L106" s="265"/>
      <c r="N106" s="46" t="str">
        <f>'Summary Payment Certification'!$H$58</f>
        <v>Revised 06/22/2022</v>
      </c>
    </row>
    <row r="107" spans="1:14" s="31" customFormat="1" ht="13.15" customHeight="1" x14ac:dyDescent="0.2">
      <c r="A107" s="283" t="s">
        <v>0</v>
      </c>
      <c r="B107" s="283"/>
      <c r="C107" s="283"/>
      <c r="D107" s="283"/>
      <c r="E107" s="283"/>
      <c r="F107" s="283"/>
      <c r="G107" s="283"/>
      <c r="H107" s="283"/>
      <c r="I107" s="283"/>
      <c r="J107" s="283"/>
      <c r="K107" s="283"/>
      <c r="L107" s="283"/>
      <c r="M107" s="283"/>
      <c r="N107" s="283"/>
    </row>
    <row r="108" spans="1:14" s="31" customFormat="1" ht="13.15" customHeight="1" x14ac:dyDescent="0.2">
      <c r="A108" s="285" t="s">
        <v>1</v>
      </c>
      <c r="B108" s="285"/>
      <c r="C108" s="285"/>
      <c r="D108" s="285"/>
      <c r="E108" s="285"/>
      <c r="F108" s="285"/>
      <c r="G108" s="285"/>
      <c r="H108" s="285"/>
      <c r="I108" s="285"/>
      <c r="J108" s="285"/>
      <c r="K108" s="285"/>
      <c r="L108" s="285"/>
      <c r="M108" s="285"/>
      <c r="N108" s="285"/>
    </row>
    <row r="109" spans="1:14" s="31" customFormat="1" ht="13.15" customHeight="1" x14ac:dyDescent="0.2">
      <c r="A109" s="372" t="s">
        <v>86</v>
      </c>
      <c r="B109" s="372"/>
      <c r="C109" s="372"/>
      <c r="D109" s="372"/>
      <c r="E109" s="372"/>
      <c r="F109" s="372"/>
      <c r="G109" s="372"/>
      <c r="H109" s="372"/>
      <c r="I109" s="372"/>
      <c r="J109" s="372"/>
      <c r="K109" s="372"/>
      <c r="L109" s="372"/>
      <c r="M109" s="372"/>
      <c r="N109" s="372"/>
    </row>
    <row r="110" spans="1:14" s="31" customFormat="1" ht="13.9" customHeight="1" thickBot="1" x14ac:dyDescent="0.25">
      <c r="A110" s="286" t="s">
        <v>123</v>
      </c>
      <c r="B110" s="286"/>
      <c r="C110" s="286"/>
      <c r="D110" s="286"/>
      <c r="E110" s="286"/>
      <c r="F110" s="286"/>
      <c r="G110" s="286"/>
      <c r="H110" s="286"/>
      <c r="I110" s="286"/>
      <c r="J110" s="373"/>
      <c r="K110" s="373"/>
      <c r="L110" s="373"/>
      <c r="M110" s="373"/>
      <c r="N110" s="373"/>
    </row>
    <row r="111" spans="1:14" s="31" customFormat="1" ht="13.15" customHeight="1" x14ac:dyDescent="0.2">
      <c r="A111" s="8" t="s">
        <v>13</v>
      </c>
      <c r="B111" s="465" t="str">
        <f>IF('Project 5 - Items of Work'!$B$10="","",'Project 5 - Items of Work'!$B$10)</f>
        <v/>
      </c>
      <c r="C111" s="466"/>
      <c r="D111" s="466"/>
      <c r="E111" s="466"/>
      <c r="F111" s="466"/>
      <c r="G111" s="466"/>
      <c r="H111" s="466"/>
      <c r="I111" s="466"/>
      <c r="J111" s="446" t="s">
        <v>14</v>
      </c>
      <c r="K111" s="447"/>
      <c r="L111" s="142" t="str">
        <f>IF('Project 5 - Items of Work'!$J$10="","",'Project 5 - Items of Work'!$J$10)</f>
        <v/>
      </c>
      <c r="M111" s="143" t="s">
        <v>214</v>
      </c>
      <c r="N111" s="144" t="str">
        <f>IF('Project 5 - Items of Work'!$L$10="","",'Project 5 - Items of Work'!$L$10)</f>
        <v/>
      </c>
    </row>
    <row r="112" spans="1:14" s="31" customFormat="1" ht="13.15" customHeight="1" x14ac:dyDescent="0.2">
      <c r="A112" s="9" t="s">
        <v>8</v>
      </c>
      <c r="B112" s="465" t="str">
        <f>IF('Project 5 - Items of Work'!$B$11="","",'Project 5 - Items of Work'!$B$11)</f>
        <v/>
      </c>
      <c r="C112" s="466"/>
      <c r="D112" s="466"/>
      <c r="E112" s="466"/>
      <c r="F112" s="466"/>
      <c r="G112" s="466"/>
      <c r="H112" s="466"/>
      <c r="I112" s="466"/>
      <c r="J112" s="439" t="s">
        <v>15</v>
      </c>
      <c r="K112" s="440"/>
      <c r="L112" s="270" t="str">
        <f>IF('Project 5 - Items of Work'!$J$11="","",'Project 5 - Items of Work'!$J$11)</f>
        <v/>
      </c>
      <c r="M112" s="277" t="s">
        <v>212</v>
      </c>
      <c r="N112" s="148" t="str">
        <f>IF('Project 5 - Items of Work'!$L$11="","",'Project 5 - Items of Work'!$L$11)</f>
        <v/>
      </c>
    </row>
    <row r="113" spans="1:14" s="31" customFormat="1" ht="13.15" customHeight="1" thickBot="1" x14ac:dyDescent="0.25">
      <c r="A113" s="9" t="s">
        <v>10</v>
      </c>
      <c r="B113" s="415" t="str">
        <f>IF('Project 5 - Items of Work'!$B$12="","",'Project 5 - Items of Work'!$B$12)</f>
        <v/>
      </c>
      <c r="C113" s="486"/>
      <c r="D113" s="486"/>
      <c r="E113" s="416"/>
      <c r="F113" s="89" t="s">
        <v>10</v>
      </c>
      <c r="G113" s="464" t="str">
        <f>IF('Project 5 - Items of Work'!$E$12="","",'Project 5 - Items of Work'!$E$12)</f>
        <v/>
      </c>
      <c r="H113" s="464"/>
      <c r="I113" s="415"/>
      <c r="J113" s="467" t="s">
        <v>9</v>
      </c>
      <c r="K113" s="468"/>
      <c r="L113" s="145" t="str">
        <f>IF('Project 5 - Items of Work'!$J$12="","",'Project 5 - Items of Work'!$J$12)</f>
        <v/>
      </c>
      <c r="M113" s="278" t="s">
        <v>210</v>
      </c>
      <c r="N113" s="147" t="str">
        <f>IF('Project 5 - Items of Work'!$L$12="","",'Project 5 - Items of Work'!$L$12)</f>
        <v/>
      </c>
    </row>
    <row r="114" spans="1:14" s="31" customFormat="1" x14ac:dyDescent="0.2">
      <c r="A114" s="9" t="s">
        <v>16</v>
      </c>
      <c r="B114" s="415" t="str">
        <f>IF('Project 5 - Items of Work'!$B$13="","",'Project 5 - Items of Work'!$B$13)</f>
        <v/>
      </c>
      <c r="C114" s="486"/>
      <c r="D114" s="486"/>
      <c r="E114" s="416"/>
      <c r="F114" s="277" t="s">
        <v>173</v>
      </c>
      <c r="G114" s="464" t="str">
        <f>IF('Project 5 - Items of Work'!$E$13="","",'Project 5 - Items of Work'!$E$13)</f>
        <v/>
      </c>
      <c r="H114" s="464"/>
      <c r="I114" s="464"/>
      <c r="J114" s="402" t="s">
        <v>211</v>
      </c>
      <c r="K114" s="403"/>
      <c r="L114" s="101" t="str">
        <f>IF('Project 5 - Items of Work'!$J$13="","",'Project 5 - Items of Work'!$J$13)</f>
        <v/>
      </c>
      <c r="M114" s="102" t="s">
        <v>213</v>
      </c>
      <c r="N114" s="101" t="str">
        <f>IF('Project 5 - Items of Work'!$L$13="","",'Project 5 - Items of Work'!$L$13)</f>
        <v/>
      </c>
    </row>
    <row r="115" spans="1:14" s="31" customFormat="1" ht="30" customHeight="1" x14ac:dyDescent="0.2">
      <c r="A115" s="430" t="s">
        <v>175</v>
      </c>
      <c r="B115" s="431"/>
      <c r="C115" s="431"/>
      <c r="D115" s="431"/>
      <c r="E115" s="431"/>
      <c r="F115" s="431"/>
      <c r="G115" s="431"/>
      <c r="H115" s="431"/>
      <c r="I115" s="431"/>
      <c r="J115" s="431"/>
      <c r="K115" s="431"/>
      <c r="L115" s="431"/>
      <c r="M115" s="431"/>
      <c r="N115" s="431"/>
    </row>
    <row r="116" spans="1:14" s="14" customFormat="1" ht="13.15" customHeight="1" x14ac:dyDescent="0.2">
      <c r="A116" s="444" t="s">
        <v>179</v>
      </c>
      <c r="B116" s="445"/>
      <c r="C116" s="445"/>
      <c r="D116" s="445"/>
      <c r="E116" s="445"/>
      <c r="F116" s="445"/>
      <c r="G116" s="445"/>
      <c r="H116" s="445"/>
      <c r="I116" s="445"/>
      <c r="J116" s="445"/>
      <c r="K116" s="445"/>
      <c r="L116" s="445"/>
      <c r="M116" s="445"/>
      <c r="N116" s="445"/>
    </row>
    <row r="117" spans="1:14" s="41" customFormat="1" ht="13.15" customHeight="1" x14ac:dyDescent="0.2">
      <c r="A117" s="441" t="s">
        <v>171</v>
      </c>
      <c r="B117" s="441" t="s">
        <v>172</v>
      </c>
      <c r="C117" s="441" t="s">
        <v>168</v>
      </c>
      <c r="D117" s="432" t="s">
        <v>218</v>
      </c>
      <c r="E117" s="433"/>
      <c r="F117" s="364" t="s">
        <v>160</v>
      </c>
      <c r="G117" s="438" t="s">
        <v>76</v>
      </c>
      <c r="H117" s="438"/>
      <c r="I117" s="438"/>
      <c r="J117" s="438"/>
      <c r="K117" s="438"/>
      <c r="L117" s="438"/>
      <c r="M117" s="410" t="s">
        <v>77</v>
      </c>
      <c r="N117" s="410"/>
    </row>
    <row r="118" spans="1:14" s="41" customFormat="1" ht="12.75" customHeight="1" x14ac:dyDescent="0.2">
      <c r="A118" s="442"/>
      <c r="B118" s="442"/>
      <c r="C118" s="442"/>
      <c r="D118" s="434"/>
      <c r="E118" s="435"/>
      <c r="F118" s="366"/>
      <c r="G118" s="411" t="s">
        <v>78</v>
      </c>
      <c r="H118" s="411"/>
      <c r="I118" s="411" t="s">
        <v>79</v>
      </c>
      <c r="J118" s="411"/>
      <c r="K118" s="411" t="s">
        <v>80</v>
      </c>
      <c r="L118" s="411"/>
      <c r="M118" s="410"/>
      <c r="N118" s="410"/>
    </row>
    <row r="119" spans="1:14" s="41" customFormat="1" ht="24.75" customHeight="1" x14ac:dyDescent="0.2">
      <c r="A119" s="443"/>
      <c r="B119" s="443"/>
      <c r="C119" s="443"/>
      <c r="D119" s="436"/>
      <c r="E119" s="437"/>
      <c r="F119" s="275" t="s">
        <v>82</v>
      </c>
      <c r="G119" s="276" t="s">
        <v>81</v>
      </c>
      <c r="H119" s="276" t="s">
        <v>82</v>
      </c>
      <c r="I119" s="276" t="s">
        <v>81</v>
      </c>
      <c r="J119" s="276" t="s">
        <v>82</v>
      </c>
      <c r="K119" s="276" t="s">
        <v>81</v>
      </c>
      <c r="L119" s="276" t="s">
        <v>82</v>
      </c>
      <c r="M119" s="276" t="s">
        <v>81</v>
      </c>
      <c r="N119" s="276" t="s">
        <v>82</v>
      </c>
    </row>
    <row r="120" spans="1:14" s="31" customFormat="1" x14ac:dyDescent="0.2">
      <c r="A120" s="72"/>
      <c r="B120" s="240" t="str">
        <f>IF(A120="","",VLOOKUP(A120,$A$30:$C$35,2,FALSE))</f>
        <v/>
      </c>
      <c r="C120" s="83"/>
      <c r="D120" s="428"/>
      <c r="E120" s="429"/>
      <c r="F120" s="151">
        <v>0</v>
      </c>
      <c r="G120" s="152">
        <v>0</v>
      </c>
      <c r="H120" s="32">
        <f t="shared" ref="H120:H156" si="26">SUM(F120*G120)</f>
        <v>0</v>
      </c>
      <c r="I120" s="152">
        <v>0</v>
      </c>
      <c r="J120" s="32">
        <f t="shared" ref="J120:J156" si="27">SUM(F120*I120)</f>
        <v>0</v>
      </c>
      <c r="K120" s="18">
        <f t="shared" ref="K120:K156" si="28">SUM(G120+I120)</f>
        <v>0</v>
      </c>
      <c r="L120" s="32">
        <f t="shared" ref="L120:L156" si="29">SUM(F120*K120)</f>
        <v>0</v>
      </c>
      <c r="M120" s="18">
        <f>SUM(100%-K120)</f>
        <v>1</v>
      </c>
      <c r="N120" s="32">
        <f t="shared" ref="N120:N156" si="30">SUM(F120-L120)</f>
        <v>0</v>
      </c>
    </row>
    <row r="121" spans="1:14" s="31" customFormat="1" x14ac:dyDescent="0.2">
      <c r="A121" s="72"/>
      <c r="B121" s="240" t="str">
        <f t="shared" ref="B121:B159" si="31">IF(A121="","",VLOOKUP(A121,$A$30:$C$35,2,FALSE))</f>
        <v/>
      </c>
      <c r="C121" s="83"/>
      <c r="D121" s="428"/>
      <c r="E121" s="429"/>
      <c r="F121" s="151">
        <v>0</v>
      </c>
      <c r="G121" s="152">
        <v>0</v>
      </c>
      <c r="H121" s="32">
        <f t="shared" si="26"/>
        <v>0</v>
      </c>
      <c r="I121" s="152">
        <v>0</v>
      </c>
      <c r="J121" s="32">
        <f t="shared" si="27"/>
        <v>0</v>
      </c>
      <c r="K121" s="18">
        <f t="shared" si="28"/>
        <v>0</v>
      </c>
      <c r="L121" s="32">
        <f t="shared" si="29"/>
        <v>0</v>
      </c>
      <c r="M121" s="18">
        <f t="shared" ref="M121:M156" si="32">SUM(100%-K121)</f>
        <v>1</v>
      </c>
      <c r="N121" s="32">
        <f t="shared" si="30"/>
        <v>0</v>
      </c>
    </row>
    <row r="122" spans="1:14" s="31" customFormat="1" x14ac:dyDescent="0.2">
      <c r="A122" s="72"/>
      <c r="B122" s="240" t="str">
        <f t="shared" si="31"/>
        <v/>
      </c>
      <c r="C122" s="83"/>
      <c r="D122" s="428"/>
      <c r="E122" s="429"/>
      <c r="F122" s="151">
        <v>0</v>
      </c>
      <c r="G122" s="152">
        <v>0</v>
      </c>
      <c r="H122" s="32">
        <f t="shared" si="26"/>
        <v>0</v>
      </c>
      <c r="I122" s="152">
        <v>0</v>
      </c>
      <c r="J122" s="32">
        <f t="shared" si="27"/>
        <v>0</v>
      </c>
      <c r="K122" s="18">
        <f t="shared" si="28"/>
        <v>0</v>
      </c>
      <c r="L122" s="32">
        <f t="shared" si="29"/>
        <v>0</v>
      </c>
      <c r="M122" s="18">
        <f t="shared" si="32"/>
        <v>1</v>
      </c>
      <c r="N122" s="32">
        <f t="shared" si="30"/>
        <v>0</v>
      </c>
    </row>
    <row r="123" spans="1:14" s="31" customFormat="1" x14ac:dyDescent="0.2">
      <c r="A123" s="72"/>
      <c r="B123" s="240" t="str">
        <f t="shared" si="31"/>
        <v/>
      </c>
      <c r="C123" s="83"/>
      <c r="D123" s="428"/>
      <c r="E123" s="429"/>
      <c r="F123" s="151">
        <v>0</v>
      </c>
      <c r="G123" s="152">
        <v>0</v>
      </c>
      <c r="H123" s="32">
        <f t="shared" si="26"/>
        <v>0</v>
      </c>
      <c r="I123" s="152">
        <v>0</v>
      </c>
      <c r="J123" s="32">
        <f t="shared" si="27"/>
        <v>0</v>
      </c>
      <c r="K123" s="18">
        <f t="shared" si="28"/>
        <v>0</v>
      </c>
      <c r="L123" s="32">
        <f t="shared" si="29"/>
        <v>0</v>
      </c>
      <c r="M123" s="18">
        <f t="shared" si="32"/>
        <v>1</v>
      </c>
      <c r="N123" s="32">
        <f t="shared" si="30"/>
        <v>0</v>
      </c>
    </row>
    <row r="124" spans="1:14" s="31" customFormat="1" x14ac:dyDescent="0.2">
      <c r="A124" s="72"/>
      <c r="B124" s="240" t="str">
        <f t="shared" si="31"/>
        <v/>
      </c>
      <c r="C124" s="83"/>
      <c r="D124" s="428"/>
      <c r="E124" s="429"/>
      <c r="F124" s="151">
        <v>0</v>
      </c>
      <c r="G124" s="152">
        <v>0</v>
      </c>
      <c r="H124" s="32">
        <f t="shared" si="26"/>
        <v>0</v>
      </c>
      <c r="I124" s="152">
        <v>0</v>
      </c>
      <c r="J124" s="32">
        <f t="shared" si="27"/>
        <v>0</v>
      </c>
      <c r="K124" s="18">
        <f t="shared" si="28"/>
        <v>0</v>
      </c>
      <c r="L124" s="32">
        <f t="shared" si="29"/>
        <v>0</v>
      </c>
      <c r="M124" s="18">
        <f t="shared" si="32"/>
        <v>1</v>
      </c>
      <c r="N124" s="32">
        <f t="shared" si="30"/>
        <v>0</v>
      </c>
    </row>
    <row r="125" spans="1:14" s="31" customFormat="1" x14ac:dyDescent="0.2">
      <c r="A125" s="72"/>
      <c r="B125" s="240" t="str">
        <f t="shared" si="31"/>
        <v/>
      </c>
      <c r="C125" s="83"/>
      <c r="D125" s="428"/>
      <c r="E125" s="429"/>
      <c r="F125" s="151">
        <v>0</v>
      </c>
      <c r="G125" s="152">
        <v>0</v>
      </c>
      <c r="H125" s="32">
        <f t="shared" si="26"/>
        <v>0</v>
      </c>
      <c r="I125" s="152">
        <v>0</v>
      </c>
      <c r="J125" s="32">
        <f t="shared" si="27"/>
        <v>0</v>
      </c>
      <c r="K125" s="18">
        <f t="shared" si="28"/>
        <v>0</v>
      </c>
      <c r="L125" s="32">
        <f t="shared" si="29"/>
        <v>0</v>
      </c>
      <c r="M125" s="18">
        <f t="shared" si="32"/>
        <v>1</v>
      </c>
      <c r="N125" s="32">
        <f t="shared" si="30"/>
        <v>0</v>
      </c>
    </row>
    <row r="126" spans="1:14" s="31" customFormat="1" x14ac:dyDescent="0.2">
      <c r="A126" s="72"/>
      <c r="B126" s="240" t="str">
        <f t="shared" si="31"/>
        <v/>
      </c>
      <c r="C126" s="83"/>
      <c r="D126" s="428"/>
      <c r="E126" s="429"/>
      <c r="F126" s="151">
        <v>0</v>
      </c>
      <c r="G126" s="152">
        <v>0</v>
      </c>
      <c r="H126" s="32">
        <f t="shared" si="26"/>
        <v>0</v>
      </c>
      <c r="I126" s="152">
        <v>0</v>
      </c>
      <c r="J126" s="32">
        <f t="shared" si="27"/>
        <v>0</v>
      </c>
      <c r="K126" s="18">
        <f t="shared" si="28"/>
        <v>0</v>
      </c>
      <c r="L126" s="32">
        <f t="shared" si="29"/>
        <v>0</v>
      </c>
      <c r="M126" s="18">
        <f t="shared" si="32"/>
        <v>1</v>
      </c>
      <c r="N126" s="32">
        <f t="shared" si="30"/>
        <v>0</v>
      </c>
    </row>
    <row r="127" spans="1:14" s="31" customFormat="1" x14ac:dyDescent="0.2">
      <c r="A127" s="72"/>
      <c r="B127" s="240" t="str">
        <f t="shared" si="31"/>
        <v/>
      </c>
      <c r="C127" s="83"/>
      <c r="D127" s="428"/>
      <c r="E127" s="429"/>
      <c r="F127" s="151">
        <v>0</v>
      </c>
      <c r="G127" s="152">
        <v>0</v>
      </c>
      <c r="H127" s="32">
        <f t="shared" si="26"/>
        <v>0</v>
      </c>
      <c r="I127" s="152">
        <v>0</v>
      </c>
      <c r="J127" s="32">
        <f t="shared" si="27"/>
        <v>0</v>
      </c>
      <c r="K127" s="18">
        <f t="shared" si="28"/>
        <v>0</v>
      </c>
      <c r="L127" s="32">
        <f t="shared" si="29"/>
        <v>0</v>
      </c>
      <c r="M127" s="18">
        <f t="shared" si="32"/>
        <v>1</v>
      </c>
      <c r="N127" s="32">
        <f t="shared" si="30"/>
        <v>0</v>
      </c>
    </row>
    <row r="128" spans="1:14" s="31" customFormat="1" x14ac:dyDescent="0.2">
      <c r="A128" s="72"/>
      <c r="B128" s="240" t="str">
        <f t="shared" si="31"/>
        <v/>
      </c>
      <c r="C128" s="83"/>
      <c r="D128" s="428"/>
      <c r="E128" s="429"/>
      <c r="F128" s="151">
        <v>0</v>
      </c>
      <c r="G128" s="152">
        <v>0</v>
      </c>
      <c r="H128" s="32">
        <f t="shared" si="26"/>
        <v>0</v>
      </c>
      <c r="I128" s="152">
        <v>0</v>
      </c>
      <c r="J128" s="32">
        <f t="shared" si="27"/>
        <v>0</v>
      </c>
      <c r="K128" s="18">
        <f t="shared" si="28"/>
        <v>0</v>
      </c>
      <c r="L128" s="32">
        <f t="shared" si="29"/>
        <v>0</v>
      </c>
      <c r="M128" s="18">
        <f t="shared" si="32"/>
        <v>1</v>
      </c>
      <c r="N128" s="32">
        <f t="shared" si="30"/>
        <v>0</v>
      </c>
    </row>
    <row r="129" spans="1:14" s="31" customFormat="1" x14ac:dyDescent="0.2">
      <c r="A129" s="72"/>
      <c r="B129" s="240" t="str">
        <f t="shared" si="31"/>
        <v/>
      </c>
      <c r="C129" s="83"/>
      <c r="D129" s="428"/>
      <c r="E129" s="429"/>
      <c r="F129" s="151">
        <v>0</v>
      </c>
      <c r="G129" s="152">
        <v>0</v>
      </c>
      <c r="H129" s="32">
        <f t="shared" si="26"/>
        <v>0</v>
      </c>
      <c r="I129" s="152">
        <v>0</v>
      </c>
      <c r="J129" s="32">
        <f t="shared" si="27"/>
        <v>0</v>
      </c>
      <c r="K129" s="18">
        <f t="shared" si="28"/>
        <v>0</v>
      </c>
      <c r="L129" s="32">
        <f t="shared" si="29"/>
        <v>0</v>
      </c>
      <c r="M129" s="18">
        <f t="shared" si="32"/>
        <v>1</v>
      </c>
      <c r="N129" s="32">
        <f t="shared" si="30"/>
        <v>0</v>
      </c>
    </row>
    <row r="130" spans="1:14" s="31" customFormat="1" x14ac:dyDescent="0.2">
      <c r="A130" s="72"/>
      <c r="B130" s="240" t="str">
        <f t="shared" si="31"/>
        <v/>
      </c>
      <c r="C130" s="83"/>
      <c r="D130" s="428"/>
      <c r="E130" s="429"/>
      <c r="F130" s="151">
        <v>0</v>
      </c>
      <c r="G130" s="152">
        <v>0</v>
      </c>
      <c r="H130" s="32">
        <f t="shared" si="26"/>
        <v>0</v>
      </c>
      <c r="I130" s="152">
        <v>0</v>
      </c>
      <c r="J130" s="32">
        <f t="shared" si="27"/>
        <v>0</v>
      </c>
      <c r="K130" s="18">
        <f t="shared" si="28"/>
        <v>0</v>
      </c>
      <c r="L130" s="32">
        <f t="shared" si="29"/>
        <v>0</v>
      </c>
      <c r="M130" s="18">
        <f t="shared" ref="M130:M135" si="33">SUM(100%-K130)</f>
        <v>1</v>
      </c>
      <c r="N130" s="32">
        <f t="shared" si="30"/>
        <v>0</v>
      </c>
    </row>
    <row r="131" spans="1:14" s="31" customFormat="1" x14ac:dyDescent="0.2">
      <c r="A131" s="72"/>
      <c r="B131" s="240" t="str">
        <f t="shared" si="31"/>
        <v/>
      </c>
      <c r="C131" s="83"/>
      <c r="D131" s="428"/>
      <c r="E131" s="429"/>
      <c r="F131" s="151">
        <v>0</v>
      </c>
      <c r="G131" s="152">
        <v>0</v>
      </c>
      <c r="H131" s="32">
        <f t="shared" si="26"/>
        <v>0</v>
      </c>
      <c r="I131" s="152">
        <v>0</v>
      </c>
      <c r="J131" s="32">
        <f t="shared" si="27"/>
        <v>0</v>
      </c>
      <c r="K131" s="18">
        <f t="shared" si="28"/>
        <v>0</v>
      </c>
      <c r="L131" s="32">
        <f t="shared" si="29"/>
        <v>0</v>
      </c>
      <c r="M131" s="18">
        <f t="shared" si="33"/>
        <v>1</v>
      </c>
      <c r="N131" s="32">
        <f t="shared" si="30"/>
        <v>0</v>
      </c>
    </row>
    <row r="132" spans="1:14" s="31" customFormat="1" x14ac:dyDescent="0.2">
      <c r="A132" s="72"/>
      <c r="B132" s="240" t="str">
        <f t="shared" si="31"/>
        <v/>
      </c>
      <c r="C132" s="83"/>
      <c r="D132" s="428"/>
      <c r="E132" s="429"/>
      <c r="F132" s="151">
        <v>0</v>
      </c>
      <c r="G132" s="152">
        <v>0</v>
      </c>
      <c r="H132" s="32">
        <f t="shared" si="26"/>
        <v>0</v>
      </c>
      <c r="I132" s="152">
        <v>0</v>
      </c>
      <c r="J132" s="32">
        <f t="shared" si="27"/>
        <v>0</v>
      </c>
      <c r="K132" s="18">
        <f t="shared" si="28"/>
        <v>0</v>
      </c>
      <c r="L132" s="32">
        <f t="shared" si="29"/>
        <v>0</v>
      </c>
      <c r="M132" s="18">
        <f t="shared" si="33"/>
        <v>1</v>
      </c>
      <c r="N132" s="32">
        <f t="shared" si="30"/>
        <v>0</v>
      </c>
    </row>
    <row r="133" spans="1:14" s="31" customFormat="1" x14ac:dyDescent="0.2">
      <c r="A133" s="72"/>
      <c r="B133" s="240" t="str">
        <f t="shared" si="31"/>
        <v/>
      </c>
      <c r="C133" s="83"/>
      <c r="D133" s="428"/>
      <c r="E133" s="429"/>
      <c r="F133" s="151">
        <v>0</v>
      </c>
      <c r="G133" s="152">
        <v>0</v>
      </c>
      <c r="H133" s="32">
        <f t="shared" si="26"/>
        <v>0</v>
      </c>
      <c r="I133" s="152">
        <v>0</v>
      </c>
      <c r="J133" s="32">
        <f t="shared" si="27"/>
        <v>0</v>
      </c>
      <c r="K133" s="18">
        <f t="shared" si="28"/>
        <v>0</v>
      </c>
      <c r="L133" s="32">
        <f t="shared" si="29"/>
        <v>0</v>
      </c>
      <c r="M133" s="18">
        <f t="shared" si="33"/>
        <v>1</v>
      </c>
      <c r="N133" s="32">
        <f t="shared" si="30"/>
        <v>0</v>
      </c>
    </row>
    <row r="134" spans="1:14" s="31" customFormat="1" x14ac:dyDescent="0.2">
      <c r="A134" s="72"/>
      <c r="B134" s="240" t="str">
        <f t="shared" si="31"/>
        <v/>
      </c>
      <c r="C134" s="83"/>
      <c r="D134" s="428"/>
      <c r="E134" s="429"/>
      <c r="F134" s="151">
        <v>0</v>
      </c>
      <c r="G134" s="152">
        <v>0</v>
      </c>
      <c r="H134" s="32">
        <f t="shared" si="26"/>
        <v>0</v>
      </c>
      <c r="I134" s="152">
        <v>0</v>
      </c>
      <c r="J134" s="32">
        <f t="shared" si="27"/>
        <v>0</v>
      </c>
      <c r="K134" s="18">
        <f t="shared" si="28"/>
        <v>0</v>
      </c>
      <c r="L134" s="32">
        <f t="shared" si="29"/>
        <v>0</v>
      </c>
      <c r="M134" s="18">
        <f t="shared" si="33"/>
        <v>1</v>
      </c>
      <c r="N134" s="32">
        <f t="shared" si="30"/>
        <v>0</v>
      </c>
    </row>
    <row r="135" spans="1:14" s="31" customFormat="1" x14ac:dyDescent="0.2">
      <c r="A135" s="72"/>
      <c r="B135" s="240" t="str">
        <f t="shared" si="31"/>
        <v/>
      </c>
      <c r="C135" s="83"/>
      <c r="D135" s="428"/>
      <c r="E135" s="429"/>
      <c r="F135" s="151">
        <v>0</v>
      </c>
      <c r="G135" s="152">
        <v>0</v>
      </c>
      <c r="H135" s="32">
        <f t="shared" si="26"/>
        <v>0</v>
      </c>
      <c r="I135" s="152">
        <v>0</v>
      </c>
      <c r="J135" s="32">
        <f t="shared" si="27"/>
        <v>0</v>
      </c>
      <c r="K135" s="18">
        <f t="shared" si="28"/>
        <v>0</v>
      </c>
      <c r="L135" s="32">
        <f t="shared" si="29"/>
        <v>0</v>
      </c>
      <c r="M135" s="18">
        <f t="shared" si="33"/>
        <v>1</v>
      </c>
      <c r="N135" s="32">
        <f t="shared" si="30"/>
        <v>0</v>
      </c>
    </row>
    <row r="136" spans="1:14" s="31" customFormat="1" x14ac:dyDescent="0.2">
      <c r="A136" s="72"/>
      <c r="B136" s="240" t="str">
        <f t="shared" si="31"/>
        <v/>
      </c>
      <c r="C136" s="83"/>
      <c r="D136" s="428"/>
      <c r="E136" s="429"/>
      <c r="F136" s="151">
        <v>0</v>
      </c>
      <c r="G136" s="152">
        <v>0</v>
      </c>
      <c r="H136" s="32">
        <f t="shared" si="26"/>
        <v>0</v>
      </c>
      <c r="I136" s="152">
        <v>0</v>
      </c>
      <c r="J136" s="32">
        <f t="shared" si="27"/>
        <v>0</v>
      </c>
      <c r="K136" s="18">
        <f t="shared" si="28"/>
        <v>0</v>
      </c>
      <c r="L136" s="32">
        <f t="shared" si="29"/>
        <v>0</v>
      </c>
      <c r="M136" s="18">
        <f t="shared" si="32"/>
        <v>1</v>
      </c>
      <c r="N136" s="32">
        <f t="shared" si="30"/>
        <v>0</v>
      </c>
    </row>
    <row r="137" spans="1:14" s="31" customFormat="1" x14ac:dyDescent="0.2">
      <c r="A137" s="72"/>
      <c r="B137" s="240" t="str">
        <f t="shared" si="31"/>
        <v/>
      </c>
      <c r="C137" s="83"/>
      <c r="D137" s="428"/>
      <c r="E137" s="429"/>
      <c r="F137" s="151">
        <v>0</v>
      </c>
      <c r="G137" s="152">
        <v>0</v>
      </c>
      <c r="H137" s="32">
        <f t="shared" si="26"/>
        <v>0</v>
      </c>
      <c r="I137" s="152">
        <v>0</v>
      </c>
      <c r="J137" s="32">
        <f t="shared" si="27"/>
        <v>0</v>
      </c>
      <c r="K137" s="18">
        <f t="shared" si="28"/>
        <v>0</v>
      </c>
      <c r="L137" s="32">
        <f t="shared" si="29"/>
        <v>0</v>
      </c>
      <c r="M137" s="18">
        <f t="shared" si="32"/>
        <v>1</v>
      </c>
      <c r="N137" s="32">
        <f t="shared" si="30"/>
        <v>0</v>
      </c>
    </row>
    <row r="138" spans="1:14" s="31" customFormat="1" x14ac:dyDescent="0.2">
      <c r="A138" s="72"/>
      <c r="B138" s="240" t="str">
        <f t="shared" si="31"/>
        <v/>
      </c>
      <c r="C138" s="83"/>
      <c r="D138" s="428"/>
      <c r="E138" s="429"/>
      <c r="F138" s="151">
        <v>0</v>
      </c>
      <c r="G138" s="152">
        <v>0</v>
      </c>
      <c r="H138" s="32">
        <f t="shared" si="26"/>
        <v>0</v>
      </c>
      <c r="I138" s="152">
        <v>0</v>
      </c>
      <c r="J138" s="32">
        <f t="shared" si="27"/>
        <v>0</v>
      </c>
      <c r="K138" s="18">
        <f t="shared" si="28"/>
        <v>0</v>
      </c>
      <c r="L138" s="32">
        <f t="shared" si="29"/>
        <v>0</v>
      </c>
      <c r="M138" s="18">
        <f t="shared" si="32"/>
        <v>1</v>
      </c>
      <c r="N138" s="32">
        <f t="shared" si="30"/>
        <v>0</v>
      </c>
    </row>
    <row r="139" spans="1:14" s="31" customFormat="1" x14ac:dyDescent="0.2">
      <c r="A139" s="72"/>
      <c r="B139" s="240" t="str">
        <f t="shared" si="31"/>
        <v/>
      </c>
      <c r="C139" s="83"/>
      <c r="D139" s="428"/>
      <c r="E139" s="429"/>
      <c r="F139" s="151">
        <v>0</v>
      </c>
      <c r="G139" s="152">
        <v>0</v>
      </c>
      <c r="H139" s="32">
        <f t="shared" si="26"/>
        <v>0</v>
      </c>
      <c r="I139" s="152">
        <v>0</v>
      </c>
      <c r="J139" s="32">
        <f t="shared" si="27"/>
        <v>0</v>
      </c>
      <c r="K139" s="18">
        <f t="shared" si="28"/>
        <v>0</v>
      </c>
      <c r="L139" s="32">
        <f t="shared" si="29"/>
        <v>0</v>
      </c>
      <c r="M139" s="18">
        <f t="shared" si="32"/>
        <v>1</v>
      </c>
      <c r="N139" s="32">
        <f t="shared" si="30"/>
        <v>0</v>
      </c>
    </row>
    <row r="140" spans="1:14" s="31" customFormat="1" x14ac:dyDescent="0.2">
      <c r="A140" s="72"/>
      <c r="B140" s="240" t="str">
        <f t="shared" si="31"/>
        <v/>
      </c>
      <c r="C140" s="83"/>
      <c r="D140" s="428"/>
      <c r="E140" s="429"/>
      <c r="F140" s="151">
        <v>0</v>
      </c>
      <c r="G140" s="152">
        <v>0</v>
      </c>
      <c r="H140" s="32">
        <f t="shared" si="26"/>
        <v>0</v>
      </c>
      <c r="I140" s="152">
        <v>0</v>
      </c>
      <c r="J140" s="32">
        <f t="shared" si="27"/>
        <v>0</v>
      </c>
      <c r="K140" s="18">
        <f t="shared" si="28"/>
        <v>0</v>
      </c>
      <c r="L140" s="32">
        <f t="shared" si="29"/>
        <v>0</v>
      </c>
      <c r="M140" s="18">
        <f t="shared" si="32"/>
        <v>1</v>
      </c>
      <c r="N140" s="32">
        <f t="shared" si="30"/>
        <v>0</v>
      </c>
    </row>
    <row r="141" spans="1:14" s="31" customFormat="1" x14ac:dyDescent="0.2">
      <c r="A141" s="72"/>
      <c r="B141" s="240" t="str">
        <f t="shared" si="31"/>
        <v/>
      </c>
      <c r="C141" s="83"/>
      <c r="D141" s="428"/>
      <c r="E141" s="429"/>
      <c r="F141" s="151">
        <v>0</v>
      </c>
      <c r="G141" s="152">
        <v>0</v>
      </c>
      <c r="H141" s="32">
        <f t="shared" si="26"/>
        <v>0</v>
      </c>
      <c r="I141" s="152">
        <v>0</v>
      </c>
      <c r="J141" s="32">
        <f t="shared" si="27"/>
        <v>0</v>
      </c>
      <c r="K141" s="18">
        <f t="shared" si="28"/>
        <v>0</v>
      </c>
      <c r="L141" s="32">
        <f t="shared" si="29"/>
        <v>0</v>
      </c>
      <c r="M141" s="18">
        <f>SUM(100%-K141)</f>
        <v>1</v>
      </c>
      <c r="N141" s="32">
        <f t="shared" si="30"/>
        <v>0</v>
      </c>
    </row>
    <row r="142" spans="1:14" s="31" customFormat="1" x14ac:dyDescent="0.2">
      <c r="A142" s="72"/>
      <c r="B142" s="240" t="str">
        <f t="shared" si="31"/>
        <v/>
      </c>
      <c r="C142" s="83"/>
      <c r="D142" s="428"/>
      <c r="E142" s="429"/>
      <c r="F142" s="151">
        <v>0</v>
      </c>
      <c r="G142" s="152">
        <v>0</v>
      </c>
      <c r="H142" s="32">
        <f t="shared" si="26"/>
        <v>0</v>
      </c>
      <c r="I142" s="152">
        <v>0</v>
      </c>
      <c r="J142" s="32">
        <f t="shared" si="27"/>
        <v>0</v>
      </c>
      <c r="K142" s="18">
        <f t="shared" si="28"/>
        <v>0</v>
      </c>
      <c r="L142" s="32">
        <f t="shared" si="29"/>
        <v>0</v>
      </c>
      <c r="M142" s="18">
        <f t="shared" si="32"/>
        <v>1</v>
      </c>
      <c r="N142" s="32">
        <f t="shared" si="30"/>
        <v>0</v>
      </c>
    </row>
    <row r="143" spans="1:14" s="31" customFormat="1" x14ac:dyDescent="0.2">
      <c r="A143" s="72"/>
      <c r="B143" s="240" t="str">
        <f t="shared" si="31"/>
        <v/>
      </c>
      <c r="C143" s="83"/>
      <c r="D143" s="428"/>
      <c r="E143" s="429"/>
      <c r="F143" s="151">
        <v>0</v>
      </c>
      <c r="G143" s="152">
        <v>0</v>
      </c>
      <c r="H143" s="32">
        <f t="shared" si="26"/>
        <v>0</v>
      </c>
      <c r="I143" s="152">
        <v>0</v>
      </c>
      <c r="J143" s="32">
        <f t="shared" si="27"/>
        <v>0</v>
      </c>
      <c r="K143" s="18">
        <f t="shared" si="28"/>
        <v>0</v>
      </c>
      <c r="L143" s="32">
        <f t="shared" si="29"/>
        <v>0</v>
      </c>
      <c r="M143" s="18">
        <f t="shared" ref="M143:M146" si="34">SUM(100%-K143)</f>
        <v>1</v>
      </c>
      <c r="N143" s="32">
        <f t="shared" si="30"/>
        <v>0</v>
      </c>
    </row>
    <row r="144" spans="1:14" s="31" customFormat="1" x14ac:dyDescent="0.2">
      <c r="A144" s="72"/>
      <c r="B144" s="240" t="str">
        <f t="shared" si="31"/>
        <v/>
      </c>
      <c r="C144" s="83"/>
      <c r="D144" s="428"/>
      <c r="E144" s="429"/>
      <c r="F144" s="151">
        <v>0</v>
      </c>
      <c r="G144" s="152">
        <v>0</v>
      </c>
      <c r="H144" s="32">
        <f t="shared" si="26"/>
        <v>0</v>
      </c>
      <c r="I144" s="152">
        <v>0</v>
      </c>
      <c r="J144" s="32">
        <f t="shared" si="27"/>
        <v>0</v>
      </c>
      <c r="K144" s="18">
        <f t="shared" si="28"/>
        <v>0</v>
      </c>
      <c r="L144" s="32">
        <f t="shared" si="29"/>
        <v>0</v>
      </c>
      <c r="M144" s="18">
        <f t="shared" si="34"/>
        <v>1</v>
      </c>
      <c r="N144" s="32">
        <f t="shared" si="30"/>
        <v>0</v>
      </c>
    </row>
    <row r="145" spans="1:14" s="31" customFormat="1" x14ac:dyDescent="0.2">
      <c r="A145" s="72"/>
      <c r="B145" s="240" t="str">
        <f t="shared" si="31"/>
        <v/>
      </c>
      <c r="C145" s="83"/>
      <c r="D145" s="428"/>
      <c r="E145" s="429"/>
      <c r="F145" s="151">
        <v>0</v>
      </c>
      <c r="G145" s="152">
        <v>0</v>
      </c>
      <c r="H145" s="32">
        <f t="shared" si="26"/>
        <v>0</v>
      </c>
      <c r="I145" s="152">
        <v>0</v>
      </c>
      <c r="J145" s="32">
        <f t="shared" si="27"/>
        <v>0</v>
      </c>
      <c r="K145" s="18">
        <f t="shared" si="28"/>
        <v>0</v>
      </c>
      <c r="L145" s="32">
        <f t="shared" si="29"/>
        <v>0</v>
      </c>
      <c r="M145" s="18">
        <f t="shared" si="34"/>
        <v>1</v>
      </c>
      <c r="N145" s="32">
        <f t="shared" si="30"/>
        <v>0</v>
      </c>
    </row>
    <row r="146" spans="1:14" s="31" customFormat="1" x14ac:dyDescent="0.2">
      <c r="A146" s="72"/>
      <c r="B146" s="240" t="str">
        <f t="shared" si="31"/>
        <v/>
      </c>
      <c r="C146" s="83"/>
      <c r="D146" s="428"/>
      <c r="E146" s="429"/>
      <c r="F146" s="151">
        <v>0</v>
      </c>
      <c r="G146" s="152">
        <v>0</v>
      </c>
      <c r="H146" s="32">
        <f t="shared" si="26"/>
        <v>0</v>
      </c>
      <c r="I146" s="152">
        <v>0</v>
      </c>
      <c r="J146" s="32">
        <f t="shared" si="27"/>
        <v>0</v>
      </c>
      <c r="K146" s="18">
        <f t="shared" si="28"/>
        <v>0</v>
      </c>
      <c r="L146" s="32">
        <f t="shared" si="29"/>
        <v>0</v>
      </c>
      <c r="M146" s="18">
        <f t="shared" si="34"/>
        <v>1</v>
      </c>
      <c r="N146" s="32">
        <f t="shared" si="30"/>
        <v>0</v>
      </c>
    </row>
    <row r="147" spans="1:14" s="31" customFormat="1" x14ac:dyDescent="0.2">
      <c r="A147" s="72"/>
      <c r="B147" s="240" t="str">
        <f t="shared" si="31"/>
        <v/>
      </c>
      <c r="C147" s="83"/>
      <c r="D147" s="428"/>
      <c r="E147" s="429"/>
      <c r="F147" s="151">
        <v>0</v>
      </c>
      <c r="G147" s="152">
        <v>0</v>
      </c>
      <c r="H147" s="32">
        <f t="shared" si="26"/>
        <v>0</v>
      </c>
      <c r="I147" s="152">
        <v>0</v>
      </c>
      <c r="J147" s="32">
        <f t="shared" si="27"/>
        <v>0</v>
      </c>
      <c r="K147" s="18">
        <f t="shared" si="28"/>
        <v>0</v>
      </c>
      <c r="L147" s="32">
        <f t="shared" si="29"/>
        <v>0</v>
      </c>
      <c r="M147" s="18">
        <f>SUM(100%-K147)</f>
        <v>1</v>
      </c>
      <c r="N147" s="32">
        <f t="shared" si="30"/>
        <v>0</v>
      </c>
    </row>
    <row r="148" spans="1:14" s="31" customFormat="1" x14ac:dyDescent="0.2">
      <c r="A148" s="72"/>
      <c r="B148" s="240" t="str">
        <f t="shared" si="31"/>
        <v/>
      </c>
      <c r="C148" s="83"/>
      <c r="D148" s="428"/>
      <c r="E148" s="429"/>
      <c r="F148" s="151">
        <v>0</v>
      </c>
      <c r="G148" s="152">
        <v>0</v>
      </c>
      <c r="H148" s="32">
        <f t="shared" si="26"/>
        <v>0</v>
      </c>
      <c r="I148" s="152">
        <v>0</v>
      </c>
      <c r="J148" s="32">
        <f t="shared" si="27"/>
        <v>0</v>
      </c>
      <c r="K148" s="18">
        <f t="shared" si="28"/>
        <v>0</v>
      </c>
      <c r="L148" s="32">
        <f t="shared" si="29"/>
        <v>0</v>
      </c>
      <c r="M148" s="18">
        <f t="shared" ref="M148:M151" si="35">SUM(100%-K148)</f>
        <v>1</v>
      </c>
      <c r="N148" s="32">
        <f t="shared" si="30"/>
        <v>0</v>
      </c>
    </row>
    <row r="149" spans="1:14" s="31" customFormat="1" x14ac:dyDescent="0.2">
      <c r="A149" s="72"/>
      <c r="B149" s="240" t="str">
        <f t="shared" si="31"/>
        <v/>
      </c>
      <c r="C149" s="83"/>
      <c r="D149" s="428"/>
      <c r="E149" s="429"/>
      <c r="F149" s="151">
        <v>0</v>
      </c>
      <c r="G149" s="152">
        <v>0</v>
      </c>
      <c r="H149" s="32">
        <f t="shared" si="26"/>
        <v>0</v>
      </c>
      <c r="I149" s="152">
        <v>0</v>
      </c>
      <c r="J149" s="32">
        <f t="shared" si="27"/>
        <v>0</v>
      </c>
      <c r="K149" s="18">
        <f t="shared" si="28"/>
        <v>0</v>
      </c>
      <c r="L149" s="32">
        <f t="shared" si="29"/>
        <v>0</v>
      </c>
      <c r="M149" s="18">
        <f t="shared" si="35"/>
        <v>1</v>
      </c>
      <c r="N149" s="32">
        <f t="shared" si="30"/>
        <v>0</v>
      </c>
    </row>
    <row r="150" spans="1:14" s="31" customFormat="1" x14ac:dyDescent="0.2">
      <c r="A150" s="72"/>
      <c r="B150" s="240" t="str">
        <f t="shared" si="31"/>
        <v/>
      </c>
      <c r="C150" s="83"/>
      <c r="D150" s="428"/>
      <c r="E150" s="429"/>
      <c r="F150" s="151">
        <v>0</v>
      </c>
      <c r="G150" s="152">
        <v>0</v>
      </c>
      <c r="H150" s="32">
        <f t="shared" si="26"/>
        <v>0</v>
      </c>
      <c r="I150" s="152">
        <v>0</v>
      </c>
      <c r="J150" s="32">
        <f t="shared" si="27"/>
        <v>0</v>
      </c>
      <c r="K150" s="18">
        <f t="shared" si="28"/>
        <v>0</v>
      </c>
      <c r="L150" s="32">
        <f t="shared" si="29"/>
        <v>0</v>
      </c>
      <c r="M150" s="18">
        <f t="shared" si="35"/>
        <v>1</v>
      </c>
      <c r="N150" s="32">
        <f t="shared" si="30"/>
        <v>0</v>
      </c>
    </row>
    <row r="151" spans="1:14" s="31" customFormat="1" x14ac:dyDescent="0.2">
      <c r="A151" s="72"/>
      <c r="B151" s="240" t="str">
        <f t="shared" si="31"/>
        <v/>
      </c>
      <c r="C151" s="83"/>
      <c r="D151" s="428"/>
      <c r="E151" s="429"/>
      <c r="F151" s="151">
        <v>0</v>
      </c>
      <c r="G151" s="152">
        <v>0</v>
      </c>
      <c r="H151" s="32">
        <f t="shared" si="26"/>
        <v>0</v>
      </c>
      <c r="I151" s="152">
        <v>0</v>
      </c>
      <c r="J151" s="32">
        <f t="shared" si="27"/>
        <v>0</v>
      </c>
      <c r="K151" s="18">
        <f t="shared" si="28"/>
        <v>0</v>
      </c>
      <c r="L151" s="32">
        <f t="shared" si="29"/>
        <v>0</v>
      </c>
      <c r="M151" s="18">
        <f t="shared" si="35"/>
        <v>1</v>
      </c>
      <c r="N151" s="32">
        <f t="shared" si="30"/>
        <v>0</v>
      </c>
    </row>
    <row r="152" spans="1:14" s="31" customFormat="1" x14ac:dyDescent="0.2">
      <c r="A152" s="72"/>
      <c r="B152" s="240" t="str">
        <f t="shared" si="31"/>
        <v/>
      </c>
      <c r="C152" s="83"/>
      <c r="D152" s="428"/>
      <c r="E152" s="429"/>
      <c r="F152" s="151">
        <v>0</v>
      </c>
      <c r="G152" s="152">
        <v>0</v>
      </c>
      <c r="H152" s="32">
        <f t="shared" si="26"/>
        <v>0</v>
      </c>
      <c r="I152" s="152">
        <v>0</v>
      </c>
      <c r="J152" s="32">
        <f t="shared" si="27"/>
        <v>0</v>
      </c>
      <c r="K152" s="18">
        <f t="shared" si="28"/>
        <v>0</v>
      </c>
      <c r="L152" s="32">
        <f t="shared" si="29"/>
        <v>0</v>
      </c>
      <c r="M152" s="18">
        <f t="shared" si="32"/>
        <v>1</v>
      </c>
      <c r="N152" s="32">
        <f t="shared" si="30"/>
        <v>0</v>
      </c>
    </row>
    <row r="153" spans="1:14" s="31" customFormat="1" x14ac:dyDescent="0.2">
      <c r="A153" s="72"/>
      <c r="B153" s="240" t="str">
        <f t="shared" si="31"/>
        <v/>
      </c>
      <c r="C153" s="83"/>
      <c r="D153" s="428"/>
      <c r="E153" s="429"/>
      <c r="F153" s="151">
        <v>0</v>
      </c>
      <c r="G153" s="152">
        <v>0</v>
      </c>
      <c r="H153" s="32">
        <f t="shared" si="26"/>
        <v>0</v>
      </c>
      <c r="I153" s="152">
        <v>0</v>
      </c>
      <c r="J153" s="32">
        <f t="shared" si="27"/>
        <v>0</v>
      </c>
      <c r="K153" s="18">
        <f t="shared" si="28"/>
        <v>0</v>
      </c>
      <c r="L153" s="32">
        <f t="shared" si="29"/>
        <v>0</v>
      </c>
      <c r="M153" s="18">
        <f t="shared" si="32"/>
        <v>1</v>
      </c>
      <c r="N153" s="32">
        <f t="shared" si="30"/>
        <v>0</v>
      </c>
    </row>
    <row r="154" spans="1:14" s="31" customFormat="1" x14ac:dyDescent="0.2">
      <c r="A154" s="72"/>
      <c r="B154" s="240" t="str">
        <f t="shared" si="31"/>
        <v/>
      </c>
      <c r="C154" s="83"/>
      <c r="D154" s="428"/>
      <c r="E154" s="429"/>
      <c r="F154" s="151">
        <v>0</v>
      </c>
      <c r="G154" s="152">
        <v>0</v>
      </c>
      <c r="H154" s="32">
        <f t="shared" si="26"/>
        <v>0</v>
      </c>
      <c r="I154" s="152">
        <v>0</v>
      </c>
      <c r="J154" s="32">
        <f t="shared" si="27"/>
        <v>0</v>
      </c>
      <c r="K154" s="18">
        <f t="shared" si="28"/>
        <v>0</v>
      </c>
      <c r="L154" s="32">
        <f t="shared" si="29"/>
        <v>0</v>
      </c>
      <c r="M154" s="18">
        <f t="shared" si="32"/>
        <v>1</v>
      </c>
      <c r="N154" s="32">
        <f t="shared" si="30"/>
        <v>0</v>
      </c>
    </row>
    <row r="155" spans="1:14" s="31" customFormat="1" x14ac:dyDescent="0.2">
      <c r="A155" s="72"/>
      <c r="B155" s="240" t="str">
        <f t="shared" si="31"/>
        <v/>
      </c>
      <c r="C155" s="83"/>
      <c r="D155" s="428"/>
      <c r="E155" s="429"/>
      <c r="F155" s="151">
        <v>0</v>
      </c>
      <c r="G155" s="152">
        <v>0</v>
      </c>
      <c r="H155" s="32">
        <f t="shared" si="26"/>
        <v>0</v>
      </c>
      <c r="I155" s="152">
        <v>0</v>
      </c>
      <c r="J155" s="32">
        <f t="shared" si="27"/>
        <v>0</v>
      </c>
      <c r="K155" s="18">
        <f t="shared" si="28"/>
        <v>0</v>
      </c>
      <c r="L155" s="32">
        <f t="shared" si="29"/>
        <v>0</v>
      </c>
      <c r="M155" s="18">
        <f t="shared" si="32"/>
        <v>1</v>
      </c>
      <c r="N155" s="32">
        <f t="shared" si="30"/>
        <v>0</v>
      </c>
    </row>
    <row r="156" spans="1:14" s="31" customFormat="1" x14ac:dyDescent="0.2">
      <c r="A156" s="72"/>
      <c r="B156" s="240" t="str">
        <f t="shared" si="31"/>
        <v/>
      </c>
      <c r="C156" s="83"/>
      <c r="D156" s="428"/>
      <c r="E156" s="429"/>
      <c r="F156" s="151">
        <v>0</v>
      </c>
      <c r="G156" s="153">
        <v>0</v>
      </c>
      <c r="H156" s="32">
        <f t="shared" si="26"/>
        <v>0</v>
      </c>
      <c r="I156" s="152">
        <v>0</v>
      </c>
      <c r="J156" s="32">
        <f t="shared" si="27"/>
        <v>0</v>
      </c>
      <c r="K156" s="18">
        <f t="shared" si="28"/>
        <v>0</v>
      </c>
      <c r="L156" s="32">
        <f t="shared" si="29"/>
        <v>0</v>
      </c>
      <c r="M156" s="18">
        <f t="shared" si="32"/>
        <v>1</v>
      </c>
      <c r="N156" s="32">
        <f t="shared" si="30"/>
        <v>0</v>
      </c>
    </row>
    <row r="157" spans="1:14" s="31" customFormat="1" x14ac:dyDescent="0.2">
      <c r="A157" s="72"/>
      <c r="B157" s="240" t="str">
        <f t="shared" si="31"/>
        <v/>
      </c>
      <c r="C157" s="83"/>
      <c r="D157" s="428"/>
      <c r="E157" s="429"/>
      <c r="F157" s="151">
        <v>0</v>
      </c>
      <c r="G157" s="153">
        <v>0</v>
      </c>
      <c r="H157" s="32">
        <f>SUM(F157*G157)</f>
        <v>0</v>
      </c>
      <c r="I157" s="152">
        <v>0</v>
      </c>
      <c r="J157" s="32">
        <f>SUM(F157*I157)</f>
        <v>0</v>
      </c>
      <c r="K157" s="18">
        <f>SUM(G157+I157)</f>
        <v>0</v>
      </c>
      <c r="L157" s="32">
        <f>SUM(F157*K157)</f>
        <v>0</v>
      </c>
      <c r="M157" s="18">
        <f>SUM(100%-K157)</f>
        <v>1</v>
      </c>
      <c r="N157" s="32">
        <f>SUM(F157-L157)</f>
        <v>0</v>
      </c>
    </row>
    <row r="158" spans="1:14" s="31" customFormat="1" x14ac:dyDescent="0.2">
      <c r="A158" s="72"/>
      <c r="B158" s="240" t="str">
        <f t="shared" si="31"/>
        <v/>
      </c>
      <c r="C158" s="83"/>
      <c r="D158" s="428"/>
      <c r="E158" s="429"/>
      <c r="F158" s="151">
        <v>0</v>
      </c>
      <c r="G158" s="153">
        <v>0</v>
      </c>
      <c r="H158" s="32">
        <f>SUM(F158*G158)</f>
        <v>0</v>
      </c>
      <c r="I158" s="152">
        <v>0</v>
      </c>
      <c r="J158" s="32">
        <f>SUM(F158*I158)</f>
        <v>0</v>
      </c>
      <c r="K158" s="18">
        <f>SUM(G158+I158)</f>
        <v>0</v>
      </c>
      <c r="L158" s="32">
        <f>SUM(F158*K158)</f>
        <v>0</v>
      </c>
      <c r="M158" s="18">
        <f>SUM(100%-K158)</f>
        <v>1</v>
      </c>
      <c r="N158" s="32">
        <f>SUM(F158-L158)</f>
        <v>0</v>
      </c>
    </row>
    <row r="159" spans="1:14" s="31" customFormat="1" x14ac:dyDescent="0.2">
      <c r="A159" s="72"/>
      <c r="B159" s="240" t="str">
        <f t="shared" si="31"/>
        <v/>
      </c>
      <c r="C159" s="83"/>
      <c r="D159" s="428"/>
      <c r="E159" s="429"/>
      <c r="F159" s="151">
        <v>0</v>
      </c>
      <c r="G159" s="152">
        <v>0</v>
      </c>
      <c r="H159" s="32">
        <f>SUM(F159*G159)</f>
        <v>0</v>
      </c>
      <c r="I159" s="152">
        <v>0</v>
      </c>
      <c r="J159" s="32">
        <f>SUM(F159*I159)</f>
        <v>0</v>
      </c>
      <c r="K159" s="18">
        <f>SUM(G159+I159)</f>
        <v>0</v>
      </c>
      <c r="L159" s="32">
        <f>SUM(F159*K159)</f>
        <v>0</v>
      </c>
      <c r="M159" s="18">
        <f>SUM(100%-K159)</f>
        <v>1</v>
      </c>
      <c r="N159" s="32">
        <f>SUM(F159-L159)</f>
        <v>0</v>
      </c>
    </row>
    <row r="160" spans="1:14" s="31" customFormat="1" x14ac:dyDescent="0.2">
      <c r="A160" s="21"/>
      <c r="B160" s="21"/>
      <c r="C160" s="21"/>
      <c r="D160" s="21"/>
      <c r="E160" s="21"/>
      <c r="F160" s="21"/>
      <c r="G160" s="16"/>
      <c r="I160" s="16"/>
      <c r="J160" s="16"/>
      <c r="K160" s="16"/>
      <c r="L160" s="16"/>
      <c r="M160" s="21"/>
    </row>
    <row r="161" spans="1:14" s="31" customFormat="1" x14ac:dyDescent="0.2">
      <c r="A161" s="16" t="s">
        <v>7</v>
      </c>
      <c r="B161" s="16"/>
      <c r="C161" s="16"/>
      <c r="D161" s="16"/>
      <c r="E161" s="16"/>
      <c r="F161" s="16"/>
      <c r="G161" s="265"/>
      <c r="H161" s="59" t="s">
        <v>182</v>
      </c>
      <c r="I161" s="265"/>
      <c r="J161" s="265"/>
      <c r="K161" s="265"/>
      <c r="L161" s="265"/>
      <c r="N161" s="46" t="str">
        <f>'Summary Payment Certification'!$H$58</f>
        <v>Revised 06/22/2022</v>
      </c>
    </row>
    <row r="162" spans="1:14" s="31" customFormat="1" x14ac:dyDescent="0.2">
      <c r="A162" s="283" t="s">
        <v>0</v>
      </c>
      <c r="B162" s="283"/>
      <c r="C162" s="283"/>
      <c r="D162" s="283"/>
      <c r="E162" s="283"/>
      <c r="F162" s="283"/>
      <c r="G162" s="283"/>
      <c r="H162" s="283"/>
      <c r="I162" s="283"/>
      <c r="J162" s="283"/>
      <c r="K162" s="283"/>
      <c r="L162" s="283"/>
      <c r="M162" s="283"/>
      <c r="N162" s="283"/>
    </row>
    <row r="163" spans="1:14" x14ac:dyDescent="0.2">
      <c r="A163" s="285" t="s">
        <v>1</v>
      </c>
      <c r="B163" s="285"/>
      <c r="C163" s="285"/>
      <c r="D163" s="285"/>
      <c r="E163" s="285"/>
      <c r="F163" s="285"/>
      <c r="G163" s="285"/>
      <c r="H163" s="285"/>
      <c r="I163" s="285"/>
      <c r="J163" s="285"/>
      <c r="K163" s="285"/>
      <c r="L163" s="285"/>
      <c r="M163" s="285"/>
      <c r="N163" s="285"/>
    </row>
    <row r="164" spans="1:14" x14ac:dyDescent="0.2">
      <c r="A164" s="372" t="s">
        <v>86</v>
      </c>
      <c r="B164" s="372"/>
      <c r="C164" s="372"/>
      <c r="D164" s="372"/>
      <c r="E164" s="372"/>
      <c r="F164" s="372"/>
      <c r="G164" s="372"/>
      <c r="H164" s="372"/>
      <c r="I164" s="372"/>
      <c r="J164" s="372"/>
      <c r="K164" s="372"/>
      <c r="L164" s="372"/>
      <c r="M164" s="372"/>
      <c r="N164" s="372"/>
    </row>
    <row r="165" spans="1:14" ht="13.9" customHeight="1" thickBot="1" x14ac:dyDescent="0.25">
      <c r="A165" s="286" t="s">
        <v>123</v>
      </c>
      <c r="B165" s="286"/>
      <c r="C165" s="286"/>
      <c r="D165" s="286"/>
      <c r="E165" s="286"/>
      <c r="F165" s="286"/>
      <c r="G165" s="286"/>
      <c r="H165" s="286"/>
      <c r="I165" s="286"/>
      <c r="J165" s="373"/>
      <c r="K165" s="373"/>
      <c r="L165" s="373"/>
      <c r="M165" s="373"/>
      <c r="N165" s="373"/>
    </row>
    <row r="166" spans="1:14" x14ac:dyDescent="0.2">
      <c r="A166" s="8" t="s">
        <v>13</v>
      </c>
      <c r="B166" s="465" t="str">
        <f>IF('Project 5 - Items of Work'!$B$10="","",'Project 5 - Items of Work'!$B$10)</f>
        <v/>
      </c>
      <c r="C166" s="466"/>
      <c r="D166" s="466"/>
      <c r="E166" s="466"/>
      <c r="F166" s="466"/>
      <c r="G166" s="466"/>
      <c r="H166" s="466"/>
      <c r="I166" s="466"/>
      <c r="J166" s="446" t="s">
        <v>14</v>
      </c>
      <c r="K166" s="447"/>
      <c r="L166" s="142" t="str">
        <f>IF('Project 5 - Items of Work'!$J$10="","",'Project 5 - Items of Work'!$J$10)</f>
        <v/>
      </c>
      <c r="M166" s="143" t="s">
        <v>214</v>
      </c>
      <c r="N166" s="144" t="str">
        <f>IF('Project 5 - Items of Work'!$L$10="","",'Project 5 - Items of Work'!$L$10)</f>
        <v/>
      </c>
    </row>
    <row r="167" spans="1:14" x14ac:dyDescent="0.2">
      <c r="A167" s="9" t="s">
        <v>8</v>
      </c>
      <c r="B167" s="465" t="str">
        <f>IF('Project 5 - Items of Work'!$B$11="","",'Project 5 - Items of Work'!$B$11)</f>
        <v/>
      </c>
      <c r="C167" s="466"/>
      <c r="D167" s="466"/>
      <c r="E167" s="466"/>
      <c r="F167" s="466"/>
      <c r="G167" s="466"/>
      <c r="H167" s="466"/>
      <c r="I167" s="466"/>
      <c r="J167" s="439" t="s">
        <v>15</v>
      </c>
      <c r="K167" s="440"/>
      <c r="L167" s="270" t="str">
        <f>IF('Project 5 - Items of Work'!$J$11="","",'Project 5 - Items of Work'!$J$11)</f>
        <v/>
      </c>
      <c r="M167" s="277" t="s">
        <v>212</v>
      </c>
      <c r="N167" s="148" t="str">
        <f>IF('Project 5 - Items of Work'!$L$11="","",'Project 5 - Items of Work'!$L$11)</f>
        <v/>
      </c>
    </row>
    <row r="168" spans="1:14" ht="13.5" thickBot="1" x14ac:dyDescent="0.25">
      <c r="A168" s="9" t="s">
        <v>10</v>
      </c>
      <c r="B168" s="415" t="str">
        <f>IF('Project 5 - Items of Work'!$B$12="","",'Project 5 - Items of Work'!$B$12)</f>
        <v/>
      </c>
      <c r="C168" s="486"/>
      <c r="D168" s="486"/>
      <c r="E168" s="416"/>
      <c r="F168" s="89" t="s">
        <v>10</v>
      </c>
      <c r="G168" s="464" t="str">
        <f>IF('Project 5 - Items of Work'!$E$12="","",'Project 5 - Items of Work'!$E$12)</f>
        <v/>
      </c>
      <c r="H168" s="464"/>
      <c r="I168" s="415"/>
      <c r="J168" s="467" t="s">
        <v>9</v>
      </c>
      <c r="K168" s="468"/>
      <c r="L168" s="145" t="str">
        <f>IF('Project 5 - Items of Work'!$J$12="","",'Project 5 - Items of Work'!$J$12)</f>
        <v/>
      </c>
      <c r="M168" s="278" t="s">
        <v>210</v>
      </c>
      <c r="N168" s="147" t="str">
        <f>IF('Project 5 - Items of Work'!$L$12="","",'Project 5 - Items of Work'!$L$12)</f>
        <v/>
      </c>
    </row>
    <row r="169" spans="1:14" x14ac:dyDescent="0.2">
      <c r="A169" s="9" t="s">
        <v>16</v>
      </c>
      <c r="B169" s="415" t="str">
        <f>IF('Project 5 - Items of Work'!$B$13="","",'Project 5 - Items of Work'!$B$13)</f>
        <v/>
      </c>
      <c r="C169" s="486"/>
      <c r="D169" s="486"/>
      <c r="E169" s="416"/>
      <c r="F169" s="277" t="s">
        <v>173</v>
      </c>
      <c r="G169" s="464" t="str">
        <f>IF('Project 5 - Items of Work'!$E$13="","",'Project 5 - Items of Work'!$E$13)</f>
        <v/>
      </c>
      <c r="H169" s="464"/>
      <c r="I169" s="464"/>
      <c r="J169" s="402" t="s">
        <v>211</v>
      </c>
      <c r="K169" s="403"/>
      <c r="L169" s="101" t="str">
        <f>IF('Project 5 - Items of Work'!$J$13="","",'Project 5 - Items of Work'!$J$13)</f>
        <v/>
      </c>
      <c r="M169" s="102" t="s">
        <v>213</v>
      </c>
      <c r="N169" s="101" t="str">
        <f>IF('Project 5 - Items of Work'!$L$13="","",'Project 5 - Items of Work'!$L$13)</f>
        <v/>
      </c>
    </row>
    <row r="170" spans="1:14" s="174" customFormat="1" ht="30" customHeight="1" x14ac:dyDescent="0.2">
      <c r="A170" s="430" t="s">
        <v>175</v>
      </c>
      <c r="B170" s="431"/>
      <c r="C170" s="431"/>
      <c r="D170" s="431"/>
      <c r="E170" s="431"/>
      <c r="F170" s="431"/>
      <c r="G170" s="431"/>
      <c r="H170" s="431"/>
      <c r="I170" s="431"/>
      <c r="J170" s="431"/>
      <c r="K170" s="431"/>
      <c r="L170" s="431"/>
      <c r="M170" s="431"/>
      <c r="N170" s="431"/>
    </row>
    <row r="171" spans="1:14" s="14" customFormat="1" ht="13.15" customHeight="1" x14ac:dyDescent="0.2">
      <c r="A171" s="444" t="s">
        <v>179</v>
      </c>
      <c r="B171" s="445"/>
      <c r="C171" s="445"/>
      <c r="D171" s="445"/>
      <c r="E171" s="445"/>
      <c r="F171" s="445"/>
      <c r="G171" s="445"/>
      <c r="H171" s="445"/>
      <c r="I171" s="445"/>
      <c r="J171" s="445"/>
      <c r="K171" s="445"/>
      <c r="L171" s="445"/>
      <c r="M171" s="445"/>
      <c r="N171" s="445"/>
    </row>
    <row r="172" spans="1:14" s="12" customFormat="1" ht="13.15" customHeight="1" x14ac:dyDescent="0.2">
      <c r="A172" s="441" t="s">
        <v>171</v>
      </c>
      <c r="B172" s="441" t="s">
        <v>172</v>
      </c>
      <c r="C172" s="441" t="s">
        <v>168</v>
      </c>
      <c r="D172" s="432" t="s">
        <v>218</v>
      </c>
      <c r="E172" s="433"/>
      <c r="F172" s="364" t="s">
        <v>160</v>
      </c>
      <c r="G172" s="438" t="s">
        <v>76</v>
      </c>
      <c r="H172" s="438"/>
      <c r="I172" s="438"/>
      <c r="J172" s="438"/>
      <c r="K172" s="438"/>
      <c r="L172" s="438"/>
      <c r="M172" s="410" t="s">
        <v>77</v>
      </c>
      <c r="N172" s="410"/>
    </row>
    <row r="173" spans="1:14" s="12" customFormat="1" x14ac:dyDescent="0.2">
      <c r="A173" s="442"/>
      <c r="B173" s="442"/>
      <c r="C173" s="442"/>
      <c r="D173" s="434"/>
      <c r="E173" s="435"/>
      <c r="F173" s="366"/>
      <c r="G173" s="411" t="s">
        <v>78</v>
      </c>
      <c r="H173" s="411"/>
      <c r="I173" s="411" t="s">
        <v>79</v>
      </c>
      <c r="J173" s="411"/>
      <c r="K173" s="411" t="s">
        <v>80</v>
      </c>
      <c r="L173" s="411"/>
      <c r="M173" s="410"/>
      <c r="N173" s="410"/>
    </row>
    <row r="174" spans="1:14" s="12" customFormat="1" ht="25.5" customHeight="1" x14ac:dyDescent="0.2">
      <c r="A174" s="443"/>
      <c r="B174" s="443"/>
      <c r="C174" s="443"/>
      <c r="D174" s="436"/>
      <c r="E174" s="437"/>
      <c r="F174" s="275" t="s">
        <v>82</v>
      </c>
      <c r="G174" s="276" t="s">
        <v>81</v>
      </c>
      <c r="H174" s="276" t="s">
        <v>82</v>
      </c>
      <c r="I174" s="276" t="s">
        <v>81</v>
      </c>
      <c r="J174" s="276" t="s">
        <v>82</v>
      </c>
      <c r="K174" s="276" t="s">
        <v>81</v>
      </c>
      <c r="L174" s="276" t="s">
        <v>82</v>
      </c>
      <c r="M174" s="276" t="s">
        <v>81</v>
      </c>
      <c r="N174" s="276" t="s">
        <v>82</v>
      </c>
    </row>
    <row r="175" spans="1:14" s="19" customFormat="1" x14ac:dyDescent="0.2">
      <c r="A175" s="72"/>
      <c r="B175" s="240" t="str">
        <f t="shared" ref="B175:B209" si="36">IF(A175="","",VLOOKUP(A175,$A$30:$C$35,2,FALSE))</f>
        <v/>
      </c>
      <c r="C175" s="83"/>
      <c r="D175" s="428"/>
      <c r="E175" s="429"/>
      <c r="F175" s="151">
        <v>0</v>
      </c>
      <c r="G175" s="152">
        <v>0</v>
      </c>
      <c r="H175" s="32">
        <f t="shared" ref="H175:H209" si="37">SUM(F175*G175)</f>
        <v>0</v>
      </c>
      <c r="I175" s="152">
        <v>0</v>
      </c>
      <c r="J175" s="32">
        <f t="shared" ref="J175:J206" si="38">SUM(F175*I175)</f>
        <v>0</v>
      </c>
      <c r="K175" s="18">
        <f t="shared" ref="K175:K206" si="39">SUM(G175+I175)</f>
        <v>0</v>
      </c>
      <c r="L175" s="32">
        <f t="shared" ref="L175:L206" si="40">SUM(F175*K175)</f>
        <v>0</v>
      </c>
      <c r="M175" s="18">
        <f>SUM(100%-K175)</f>
        <v>1</v>
      </c>
      <c r="N175" s="32">
        <f t="shared" ref="N175:N206" si="41">SUM(F175-L175)</f>
        <v>0</v>
      </c>
    </row>
    <row r="176" spans="1:14" s="19" customFormat="1" x14ac:dyDescent="0.2">
      <c r="A176" s="72"/>
      <c r="B176" s="240" t="str">
        <f t="shared" si="36"/>
        <v/>
      </c>
      <c r="C176" s="83"/>
      <c r="D176" s="428"/>
      <c r="E176" s="429"/>
      <c r="F176" s="151">
        <v>0</v>
      </c>
      <c r="G176" s="152">
        <v>0</v>
      </c>
      <c r="H176" s="32">
        <f t="shared" si="37"/>
        <v>0</v>
      </c>
      <c r="I176" s="152">
        <v>0</v>
      </c>
      <c r="J176" s="32">
        <f t="shared" si="38"/>
        <v>0</v>
      </c>
      <c r="K176" s="18">
        <f t="shared" si="39"/>
        <v>0</v>
      </c>
      <c r="L176" s="32">
        <f t="shared" si="40"/>
        <v>0</v>
      </c>
      <c r="M176" s="18">
        <f t="shared" ref="M176:M209" si="42">SUM(100%-K176)</f>
        <v>1</v>
      </c>
      <c r="N176" s="32">
        <f t="shared" si="41"/>
        <v>0</v>
      </c>
    </row>
    <row r="177" spans="1:14" s="19" customFormat="1" x14ac:dyDescent="0.2">
      <c r="A177" s="72"/>
      <c r="B177" s="240" t="str">
        <f t="shared" si="36"/>
        <v/>
      </c>
      <c r="C177" s="83"/>
      <c r="D177" s="428"/>
      <c r="E177" s="429"/>
      <c r="F177" s="151">
        <v>0</v>
      </c>
      <c r="G177" s="152">
        <v>0</v>
      </c>
      <c r="H177" s="32">
        <f t="shared" si="37"/>
        <v>0</v>
      </c>
      <c r="I177" s="152">
        <v>0</v>
      </c>
      <c r="J177" s="32">
        <f t="shared" si="38"/>
        <v>0</v>
      </c>
      <c r="K177" s="18">
        <f t="shared" si="39"/>
        <v>0</v>
      </c>
      <c r="L177" s="32">
        <f t="shared" si="40"/>
        <v>0</v>
      </c>
      <c r="M177" s="18">
        <f t="shared" si="42"/>
        <v>1</v>
      </c>
      <c r="N177" s="32">
        <f t="shared" si="41"/>
        <v>0</v>
      </c>
    </row>
    <row r="178" spans="1:14" s="19" customFormat="1" x14ac:dyDescent="0.2">
      <c r="A178" s="72"/>
      <c r="B178" s="240" t="str">
        <f t="shared" si="36"/>
        <v/>
      </c>
      <c r="C178" s="83"/>
      <c r="D178" s="428"/>
      <c r="E178" s="429"/>
      <c r="F178" s="151">
        <v>0</v>
      </c>
      <c r="G178" s="152">
        <v>0</v>
      </c>
      <c r="H178" s="32">
        <f t="shared" si="37"/>
        <v>0</v>
      </c>
      <c r="I178" s="152">
        <v>0</v>
      </c>
      <c r="J178" s="32">
        <f t="shared" si="38"/>
        <v>0</v>
      </c>
      <c r="K178" s="18">
        <f t="shared" si="39"/>
        <v>0</v>
      </c>
      <c r="L178" s="32">
        <f t="shared" si="40"/>
        <v>0</v>
      </c>
      <c r="M178" s="18">
        <f t="shared" si="42"/>
        <v>1</v>
      </c>
      <c r="N178" s="32">
        <f t="shared" si="41"/>
        <v>0</v>
      </c>
    </row>
    <row r="179" spans="1:14" s="19" customFormat="1" x14ac:dyDescent="0.2">
      <c r="A179" s="72"/>
      <c r="B179" s="240" t="str">
        <f t="shared" si="36"/>
        <v/>
      </c>
      <c r="C179" s="83"/>
      <c r="D179" s="428"/>
      <c r="E179" s="429"/>
      <c r="F179" s="151">
        <v>0</v>
      </c>
      <c r="G179" s="152">
        <v>0</v>
      </c>
      <c r="H179" s="32">
        <f t="shared" si="37"/>
        <v>0</v>
      </c>
      <c r="I179" s="152">
        <v>0</v>
      </c>
      <c r="J179" s="32">
        <f t="shared" si="38"/>
        <v>0</v>
      </c>
      <c r="K179" s="18">
        <f t="shared" si="39"/>
        <v>0</v>
      </c>
      <c r="L179" s="32">
        <f t="shared" si="40"/>
        <v>0</v>
      </c>
      <c r="M179" s="18">
        <f t="shared" si="42"/>
        <v>1</v>
      </c>
      <c r="N179" s="32">
        <f t="shared" si="41"/>
        <v>0</v>
      </c>
    </row>
    <row r="180" spans="1:14" s="19" customFormat="1" x14ac:dyDescent="0.2">
      <c r="A180" s="72"/>
      <c r="B180" s="240" t="str">
        <f t="shared" si="36"/>
        <v/>
      </c>
      <c r="C180" s="83"/>
      <c r="D180" s="428"/>
      <c r="E180" s="429"/>
      <c r="F180" s="151">
        <v>0</v>
      </c>
      <c r="G180" s="152">
        <v>0</v>
      </c>
      <c r="H180" s="32">
        <f t="shared" si="37"/>
        <v>0</v>
      </c>
      <c r="I180" s="152">
        <v>0</v>
      </c>
      <c r="J180" s="32">
        <f t="shared" si="38"/>
        <v>0</v>
      </c>
      <c r="K180" s="18">
        <f t="shared" si="39"/>
        <v>0</v>
      </c>
      <c r="L180" s="32">
        <f t="shared" si="40"/>
        <v>0</v>
      </c>
      <c r="M180" s="18">
        <f t="shared" si="42"/>
        <v>1</v>
      </c>
      <c r="N180" s="32">
        <f t="shared" si="41"/>
        <v>0</v>
      </c>
    </row>
    <row r="181" spans="1:14" s="19" customFormat="1" x14ac:dyDescent="0.2">
      <c r="A181" s="72"/>
      <c r="B181" s="240" t="str">
        <f t="shared" si="36"/>
        <v/>
      </c>
      <c r="C181" s="83"/>
      <c r="D181" s="428"/>
      <c r="E181" s="429"/>
      <c r="F181" s="151">
        <v>0</v>
      </c>
      <c r="G181" s="152">
        <v>0</v>
      </c>
      <c r="H181" s="32">
        <f t="shared" si="37"/>
        <v>0</v>
      </c>
      <c r="I181" s="152">
        <v>0</v>
      </c>
      <c r="J181" s="32">
        <f t="shared" si="38"/>
        <v>0</v>
      </c>
      <c r="K181" s="18">
        <f t="shared" si="39"/>
        <v>0</v>
      </c>
      <c r="L181" s="32">
        <f t="shared" si="40"/>
        <v>0</v>
      </c>
      <c r="M181" s="18">
        <f t="shared" si="42"/>
        <v>1</v>
      </c>
      <c r="N181" s="32">
        <f t="shared" si="41"/>
        <v>0</v>
      </c>
    </row>
    <row r="182" spans="1:14" s="19" customFormat="1" x14ac:dyDescent="0.2">
      <c r="A182" s="72"/>
      <c r="B182" s="240" t="str">
        <f t="shared" si="36"/>
        <v/>
      </c>
      <c r="C182" s="83"/>
      <c r="D182" s="428"/>
      <c r="E182" s="429"/>
      <c r="F182" s="151">
        <v>0</v>
      </c>
      <c r="G182" s="152">
        <v>0</v>
      </c>
      <c r="H182" s="32">
        <f t="shared" si="37"/>
        <v>0</v>
      </c>
      <c r="I182" s="152">
        <v>0</v>
      </c>
      <c r="J182" s="32">
        <f t="shared" si="38"/>
        <v>0</v>
      </c>
      <c r="K182" s="18">
        <f t="shared" si="39"/>
        <v>0</v>
      </c>
      <c r="L182" s="32">
        <f t="shared" si="40"/>
        <v>0</v>
      </c>
      <c r="M182" s="18">
        <f t="shared" si="42"/>
        <v>1</v>
      </c>
      <c r="N182" s="32">
        <f t="shared" si="41"/>
        <v>0</v>
      </c>
    </row>
    <row r="183" spans="1:14" s="19" customFormat="1" x14ac:dyDescent="0.2">
      <c r="A183" s="72"/>
      <c r="B183" s="240" t="str">
        <f t="shared" si="36"/>
        <v/>
      </c>
      <c r="C183" s="83"/>
      <c r="D183" s="428"/>
      <c r="E183" s="429"/>
      <c r="F183" s="151">
        <v>0</v>
      </c>
      <c r="G183" s="152">
        <v>0</v>
      </c>
      <c r="H183" s="32">
        <f t="shared" si="37"/>
        <v>0</v>
      </c>
      <c r="I183" s="152">
        <v>0</v>
      </c>
      <c r="J183" s="32">
        <f t="shared" si="38"/>
        <v>0</v>
      </c>
      <c r="K183" s="18">
        <f t="shared" si="39"/>
        <v>0</v>
      </c>
      <c r="L183" s="32">
        <f t="shared" si="40"/>
        <v>0</v>
      </c>
      <c r="M183" s="18">
        <f t="shared" si="42"/>
        <v>1</v>
      </c>
      <c r="N183" s="32">
        <f t="shared" si="41"/>
        <v>0</v>
      </c>
    </row>
    <row r="184" spans="1:14" s="19" customFormat="1" x14ac:dyDescent="0.2">
      <c r="A184" s="72"/>
      <c r="B184" s="240" t="str">
        <f t="shared" si="36"/>
        <v/>
      </c>
      <c r="C184" s="83"/>
      <c r="D184" s="428"/>
      <c r="E184" s="429"/>
      <c r="F184" s="151">
        <v>0</v>
      </c>
      <c r="G184" s="152">
        <v>0</v>
      </c>
      <c r="H184" s="32">
        <f t="shared" si="37"/>
        <v>0</v>
      </c>
      <c r="I184" s="152">
        <v>0</v>
      </c>
      <c r="J184" s="32">
        <f t="shared" si="38"/>
        <v>0</v>
      </c>
      <c r="K184" s="18">
        <f t="shared" si="39"/>
        <v>0</v>
      </c>
      <c r="L184" s="32">
        <f t="shared" si="40"/>
        <v>0</v>
      </c>
      <c r="M184" s="18">
        <f t="shared" si="42"/>
        <v>1</v>
      </c>
      <c r="N184" s="32">
        <f t="shared" si="41"/>
        <v>0</v>
      </c>
    </row>
    <row r="185" spans="1:14" s="19" customFormat="1" x14ac:dyDescent="0.2">
      <c r="A185" s="72"/>
      <c r="B185" s="240" t="str">
        <f t="shared" si="36"/>
        <v/>
      </c>
      <c r="C185" s="83"/>
      <c r="D185" s="428"/>
      <c r="E185" s="429"/>
      <c r="F185" s="151">
        <v>0</v>
      </c>
      <c r="G185" s="152">
        <v>0</v>
      </c>
      <c r="H185" s="32">
        <f t="shared" si="37"/>
        <v>0</v>
      </c>
      <c r="I185" s="152">
        <v>0</v>
      </c>
      <c r="J185" s="32">
        <f t="shared" si="38"/>
        <v>0</v>
      </c>
      <c r="K185" s="18">
        <f t="shared" si="39"/>
        <v>0</v>
      </c>
      <c r="L185" s="32">
        <f t="shared" si="40"/>
        <v>0</v>
      </c>
      <c r="M185" s="18">
        <f t="shared" si="42"/>
        <v>1</v>
      </c>
      <c r="N185" s="32">
        <f t="shared" si="41"/>
        <v>0</v>
      </c>
    </row>
    <row r="186" spans="1:14" s="19" customFormat="1" x14ac:dyDescent="0.2">
      <c r="A186" s="72"/>
      <c r="B186" s="240" t="str">
        <f t="shared" si="36"/>
        <v/>
      </c>
      <c r="C186" s="83"/>
      <c r="D186" s="428"/>
      <c r="E186" s="429"/>
      <c r="F186" s="151">
        <v>0</v>
      </c>
      <c r="G186" s="152">
        <v>0</v>
      </c>
      <c r="H186" s="32">
        <f t="shared" si="37"/>
        <v>0</v>
      </c>
      <c r="I186" s="152">
        <v>0</v>
      </c>
      <c r="J186" s="32">
        <f t="shared" si="38"/>
        <v>0</v>
      </c>
      <c r="K186" s="18">
        <f t="shared" si="39"/>
        <v>0</v>
      </c>
      <c r="L186" s="32">
        <f t="shared" si="40"/>
        <v>0</v>
      </c>
      <c r="M186" s="18">
        <f t="shared" si="42"/>
        <v>1</v>
      </c>
      <c r="N186" s="32">
        <f t="shared" si="41"/>
        <v>0</v>
      </c>
    </row>
    <row r="187" spans="1:14" s="19" customFormat="1" x14ac:dyDescent="0.2">
      <c r="A187" s="72"/>
      <c r="B187" s="240" t="str">
        <f t="shared" si="36"/>
        <v/>
      </c>
      <c r="C187" s="83"/>
      <c r="D187" s="428"/>
      <c r="E187" s="429"/>
      <c r="F187" s="151">
        <v>0</v>
      </c>
      <c r="G187" s="152">
        <v>0</v>
      </c>
      <c r="H187" s="32">
        <f t="shared" si="37"/>
        <v>0</v>
      </c>
      <c r="I187" s="152">
        <v>0</v>
      </c>
      <c r="J187" s="32">
        <f t="shared" si="38"/>
        <v>0</v>
      </c>
      <c r="K187" s="18">
        <f t="shared" si="39"/>
        <v>0</v>
      </c>
      <c r="L187" s="32">
        <f t="shared" si="40"/>
        <v>0</v>
      </c>
      <c r="M187" s="18">
        <f t="shared" si="42"/>
        <v>1</v>
      </c>
      <c r="N187" s="32">
        <f t="shared" si="41"/>
        <v>0</v>
      </c>
    </row>
    <row r="188" spans="1:14" s="19" customFormat="1" x14ac:dyDescent="0.2">
      <c r="A188" s="72"/>
      <c r="B188" s="240" t="str">
        <f t="shared" si="36"/>
        <v/>
      </c>
      <c r="C188" s="83"/>
      <c r="D188" s="428"/>
      <c r="E188" s="429"/>
      <c r="F188" s="151">
        <v>0</v>
      </c>
      <c r="G188" s="152">
        <v>0</v>
      </c>
      <c r="H188" s="32">
        <f t="shared" si="37"/>
        <v>0</v>
      </c>
      <c r="I188" s="152">
        <v>0</v>
      </c>
      <c r="J188" s="32">
        <f t="shared" si="38"/>
        <v>0</v>
      </c>
      <c r="K188" s="18">
        <f t="shared" si="39"/>
        <v>0</v>
      </c>
      <c r="L188" s="32">
        <f t="shared" si="40"/>
        <v>0</v>
      </c>
      <c r="M188" s="18">
        <f t="shared" si="42"/>
        <v>1</v>
      </c>
      <c r="N188" s="32">
        <f t="shared" si="41"/>
        <v>0</v>
      </c>
    </row>
    <row r="189" spans="1:14" s="19" customFormat="1" x14ac:dyDescent="0.2">
      <c r="A189" s="72"/>
      <c r="B189" s="240" t="str">
        <f t="shared" si="36"/>
        <v/>
      </c>
      <c r="C189" s="83"/>
      <c r="D189" s="428"/>
      <c r="E189" s="429"/>
      <c r="F189" s="151">
        <v>0</v>
      </c>
      <c r="G189" s="152">
        <v>0</v>
      </c>
      <c r="H189" s="32">
        <f t="shared" si="37"/>
        <v>0</v>
      </c>
      <c r="I189" s="152">
        <v>0</v>
      </c>
      <c r="J189" s="32">
        <f t="shared" si="38"/>
        <v>0</v>
      </c>
      <c r="K189" s="18">
        <f t="shared" si="39"/>
        <v>0</v>
      </c>
      <c r="L189" s="32">
        <f t="shared" si="40"/>
        <v>0</v>
      </c>
      <c r="M189" s="18">
        <f t="shared" si="42"/>
        <v>1</v>
      </c>
      <c r="N189" s="32">
        <f t="shared" si="41"/>
        <v>0</v>
      </c>
    </row>
    <row r="190" spans="1:14" s="19" customFormat="1" x14ac:dyDescent="0.2">
      <c r="A190" s="72"/>
      <c r="B190" s="240" t="str">
        <f t="shared" si="36"/>
        <v/>
      </c>
      <c r="C190" s="83"/>
      <c r="D190" s="428"/>
      <c r="E190" s="429"/>
      <c r="F190" s="151">
        <v>0</v>
      </c>
      <c r="G190" s="152">
        <v>0</v>
      </c>
      <c r="H190" s="32">
        <f t="shared" si="37"/>
        <v>0</v>
      </c>
      <c r="I190" s="152">
        <v>0</v>
      </c>
      <c r="J190" s="32">
        <f t="shared" si="38"/>
        <v>0</v>
      </c>
      <c r="K190" s="18">
        <f t="shared" si="39"/>
        <v>0</v>
      </c>
      <c r="L190" s="32">
        <f t="shared" si="40"/>
        <v>0</v>
      </c>
      <c r="M190" s="18">
        <f t="shared" si="42"/>
        <v>1</v>
      </c>
      <c r="N190" s="32">
        <f t="shared" si="41"/>
        <v>0</v>
      </c>
    </row>
    <row r="191" spans="1:14" s="19" customFormat="1" x14ac:dyDescent="0.2">
      <c r="A191" s="72"/>
      <c r="B191" s="240" t="str">
        <f t="shared" si="36"/>
        <v/>
      </c>
      <c r="C191" s="83"/>
      <c r="D191" s="428"/>
      <c r="E191" s="429"/>
      <c r="F191" s="151">
        <v>0</v>
      </c>
      <c r="G191" s="152">
        <v>0</v>
      </c>
      <c r="H191" s="32">
        <f t="shared" si="37"/>
        <v>0</v>
      </c>
      <c r="I191" s="152">
        <v>0</v>
      </c>
      <c r="J191" s="32">
        <f t="shared" si="38"/>
        <v>0</v>
      </c>
      <c r="K191" s="18">
        <f t="shared" si="39"/>
        <v>0</v>
      </c>
      <c r="L191" s="32">
        <f t="shared" si="40"/>
        <v>0</v>
      </c>
      <c r="M191" s="18">
        <f t="shared" si="42"/>
        <v>1</v>
      </c>
      <c r="N191" s="32">
        <f t="shared" si="41"/>
        <v>0</v>
      </c>
    </row>
    <row r="192" spans="1:14" s="19" customFormat="1" x14ac:dyDescent="0.2">
      <c r="A192" s="72"/>
      <c r="B192" s="240" t="str">
        <f t="shared" si="36"/>
        <v/>
      </c>
      <c r="C192" s="83"/>
      <c r="D192" s="428"/>
      <c r="E192" s="429"/>
      <c r="F192" s="151">
        <v>0</v>
      </c>
      <c r="G192" s="152">
        <v>0</v>
      </c>
      <c r="H192" s="32">
        <f t="shared" si="37"/>
        <v>0</v>
      </c>
      <c r="I192" s="152">
        <v>0</v>
      </c>
      <c r="J192" s="32">
        <f t="shared" si="38"/>
        <v>0</v>
      </c>
      <c r="K192" s="18">
        <f t="shared" si="39"/>
        <v>0</v>
      </c>
      <c r="L192" s="32">
        <f t="shared" si="40"/>
        <v>0</v>
      </c>
      <c r="M192" s="18">
        <f t="shared" si="42"/>
        <v>1</v>
      </c>
      <c r="N192" s="32">
        <f t="shared" si="41"/>
        <v>0</v>
      </c>
    </row>
    <row r="193" spans="1:14" s="19" customFormat="1" x14ac:dyDescent="0.2">
      <c r="A193" s="72"/>
      <c r="B193" s="240" t="str">
        <f t="shared" si="36"/>
        <v/>
      </c>
      <c r="C193" s="83"/>
      <c r="D193" s="428"/>
      <c r="E193" s="429"/>
      <c r="F193" s="151">
        <v>0</v>
      </c>
      <c r="G193" s="152">
        <v>0</v>
      </c>
      <c r="H193" s="32">
        <f t="shared" si="37"/>
        <v>0</v>
      </c>
      <c r="I193" s="152">
        <v>0</v>
      </c>
      <c r="J193" s="32">
        <f t="shared" si="38"/>
        <v>0</v>
      </c>
      <c r="K193" s="18">
        <f t="shared" si="39"/>
        <v>0</v>
      </c>
      <c r="L193" s="32">
        <f t="shared" si="40"/>
        <v>0</v>
      </c>
      <c r="M193" s="18">
        <f t="shared" si="42"/>
        <v>1</v>
      </c>
      <c r="N193" s="32">
        <f t="shared" si="41"/>
        <v>0</v>
      </c>
    </row>
    <row r="194" spans="1:14" s="19" customFormat="1" x14ac:dyDescent="0.2">
      <c r="A194" s="72"/>
      <c r="B194" s="240" t="str">
        <f t="shared" si="36"/>
        <v/>
      </c>
      <c r="C194" s="83"/>
      <c r="D194" s="428"/>
      <c r="E194" s="429"/>
      <c r="F194" s="151">
        <v>0</v>
      </c>
      <c r="G194" s="152">
        <v>0</v>
      </c>
      <c r="H194" s="32">
        <f t="shared" si="37"/>
        <v>0</v>
      </c>
      <c r="I194" s="152">
        <v>0</v>
      </c>
      <c r="J194" s="32">
        <f t="shared" si="38"/>
        <v>0</v>
      </c>
      <c r="K194" s="18">
        <f t="shared" si="39"/>
        <v>0</v>
      </c>
      <c r="L194" s="32">
        <f t="shared" si="40"/>
        <v>0</v>
      </c>
      <c r="M194" s="18">
        <f t="shared" si="42"/>
        <v>1</v>
      </c>
      <c r="N194" s="32">
        <f t="shared" si="41"/>
        <v>0</v>
      </c>
    </row>
    <row r="195" spans="1:14" s="19" customFormat="1" x14ac:dyDescent="0.2">
      <c r="A195" s="72"/>
      <c r="B195" s="240" t="str">
        <f t="shared" si="36"/>
        <v/>
      </c>
      <c r="C195" s="83"/>
      <c r="D195" s="428"/>
      <c r="E195" s="429"/>
      <c r="F195" s="151">
        <v>0</v>
      </c>
      <c r="G195" s="152">
        <v>0</v>
      </c>
      <c r="H195" s="32">
        <f t="shared" si="37"/>
        <v>0</v>
      </c>
      <c r="I195" s="152">
        <v>0</v>
      </c>
      <c r="J195" s="32">
        <f t="shared" si="38"/>
        <v>0</v>
      </c>
      <c r="K195" s="18">
        <f t="shared" si="39"/>
        <v>0</v>
      </c>
      <c r="L195" s="32">
        <f t="shared" si="40"/>
        <v>0</v>
      </c>
      <c r="M195" s="18">
        <f t="shared" si="42"/>
        <v>1</v>
      </c>
      <c r="N195" s="32">
        <f t="shared" si="41"/>
        <v>0</v>
      </c>
    </row>
    <row r="196" spans="1:14" s="19" customFormat="1" x14ac:dyDescent="0.2">
      <c r="A196" s="72"/>
      <c r="B196" s="240" t="str">
        <f t="shared" si="36"/>
        <v/>
      </c>
      <c r="C196" s="83"/>
      <c r="D196" s="428"/>
      <c r="E196" s="429"/>
      <c r="F196" s="151">
        <v>0</v>
      </c>
      <c r="G196" s="152">
        <v>0</v>
      </c>
      <c r="H196" s="32">
        <f t="shared" si="37"/>
        <v>0</v>
      </c>
      <c r="I196" s="152">
        <v>0</v>
      </c>
      <c r="J196" s="32">
        <f t="shared" si="38"/>
        <v>0</v>
      </c>
      <c r="K196" s="18">
        <f t="shared" si="39"/>
        <v>0</v>
      </c>
      <c r="L196" s="32">
        <f t="shared" si="40"/>
        <v>0</v>
      </c>
      <c r="M196" s="18">
        <f t="shared" si="42"/>
        <v>1</v>
      </c>
      <c r="N196" s="32">
        <f t="shared" si="41"/>
        <v>0</v>
      </c>
    </row>
    <row r="197" spans="1:14" s="19" customFormat="1" x14ac:dyDescent="0.2">
      <c r="A197" s="72"/>
      <c r="B197" s="240" t="str">
        <f t="shared" si="36"/>
        <v/>
      </c>
      <c r="C197" s="83"/>
      <c r="D197" s="428"/>
      <c r="E197" s="429"/>
      <c r="F197" s="151">
        <v>0</v>
      </c>
      <c r="G197" s="152">
        <v>0</v>
      </c>
      <c r="H197" s="32">
        <f t="shared" si="37"/>
        <v>0</v>
      </c>
      <c r="I197" s="152">
        <v>0</v>
      </c>
      <c r="J197" s="32">
        <f t="shared" si="38"/>
        <v>0</v>
      </c>
      <c r="K197" s="18">
        <f t="shared" si="39"/>
        <v>0</v>
      </c>
      <c r="L197" s="32">
        <f t="shared" si="40"/>
        <v>0</v>
      </c>
      <c r="M197" s="18">
        <f t="shared" si="42"/>
        <v>1</v>
      </c>
      <c r="N197" s="32">
        <f t="shared" si="41"/>
        <v>0</v>
      </c>
    </row>
    <row r="198" spans="1:14" s="19" customFormat="1" x14ac:dyDescent="0.2">
      <c r="A198" s="72"/>
      <c r="B198" s="240" t="str">
        <f t="shared" si="36"/>
        <v/>
      </c>
      <c r="C198" s="83"/>
      <c r="D198" s="428"/>
      <c r="E198" s="429"/>
      <c r="F198" s="151">
        <v>0</v>
      </c>
      <c r="G198" s="152">
        <v>0</v>
      </c>
      <c r="H198" s="32">
        <f t="shared" si="37"/>
        <v>0</v>
      </c>
      <c r="I198" s="152">
        <v>0</v>
      </c>
      <c r="J198" s="32">
        <f t="shared" si="38"/>
        <v>0</v>
      </c>
      <c r="K198" s="18">
        <f t="shared" si="39"/>
        <v>0</v>
      </c>
      <c r="L198" s="32">
        <f t="shared" si="40"/>
        <v>0</v>
      </c>
      <c r="M198" s="18">
        <f t="shared" si="42"/>
        <v>1</v>
      </c>
      <c r="N198" s="32">
        <f t="shared" si="41"/>
        <v>0</v>
      </c>
    </row>
    <row r="199" spans="1:14" s="19" customFormat="1" x14ac:dyDescent="0.2">
      <c r="A199" s="72"/>
      <c r="B199" s="240" t="str">
        <f t="shared" si="36"/>
        <v/>
      </c>
      <c r="C199" s="83"/>
      <c r="D199" s="428"/>
      <c r="E199" s="429"/>
      <c r="F199" s="151">
        <v>0</v>
      </c>
      <c r="G199" s="152">
        <v>0</v>
      </c>
      <c r="H199" s="32">
        <f t="shared" si="37"/>
        <v>0</v>
      </c>
      <c r="I199" s="152">
        <v>0</v>
      </c>
      <c r="J199" s="32">
        <f t="shared" si="38"/>
        <v>0</v>
      </c>
      <c r="K199" s="18">
        <f t="shared" si="39"/>
        <v>0</v>
      </c>
      <c r="L199" s="32">
        <f t="shared" si="40"/>
        <v>0</v>
      </c>
      <c r="M199" s="18">
        <f t="shared" si="42"/>
        <v>1</v>
      </c>
      <c r="N199" s="32">
        <f t="shared" si="41"/>
        <v>0</v>
      </c>
    </row>
    <row r="200" spans="1:14" s="19" customFormat="1" x14ac:dyDescent="0.2">
      <c r="A200" s="72"/>
      <c r="B200" s="240" t="str">
        <f t="shared" si="36"/>
        <v/>
      </c>
      <c r="C200" s="83"/>
      <c r="D200" s="428"/>
      <c r="E200" s="429"/>
      <c r="F200" s="151">
        <v>0</v>
      </c>
      <c r="G200" s="152">
        <v>0</v>
      </c>
      <c r="H200" s="32">
        <f t="shared" si="37"/>
        <v>0</v>
      </c>
      <c r="I200" s="152">
        <v>0</v>
      </c>
      <c r="J200" s="32">
        <f t="shared" si="38"/>
        <v>0</v>
      </c>
      <c r="K200" s="18">
        <f t="shared" si="39"/>
        <v>0</v>
      </c>
      <c r="L200" s="32">
        <f t="shared" si="40"/>
        <v>0</v>
      </c>
      <c r="M200" s="18">
        <f t="shared" si="42"/>
        <v>1</v>
      </c>
      <c r="N200" s="32">
        <f t="shared" si="41"/>
        <v>0</v>
      </c>
    </row>
    <row r="201" spans="1:14" s="19" customFormat="1" x14ac:dyDescent="0.2">
      <c r="A201" s="72"/>
      <c r="B201" s="240" t="str">
        <f t="shared" si="36"/>
        <v/>
      </c>
      <c r="C201" s="83"/>
      <c r="D201" s="428"/>
      <c r="E201" s="429"/>
      <c r="F201" s="151">
        <v>0</v>
      </c>
      <c r="G201" s="152">
        <v>0</v>
      </c>
      <c r="H201" s="32">
        <f t="shared" si="37"/>
        <v>0</v>
      </c>
      <c r="I201" s="152">
        <v>0</v>
      </c>
      <c r="J201" s="32">
        <f t="shared" si="38"/>
        <v>0</v>
      </c>
      <c r="K201" s="18">
        <f t="shared" si="39"/>
        <v>0</v>
      </c>
      <c r="L201" s="32">
        <f t="shared" si="40"/>
        <v>0</v>
      </c>
      <c r="M201" s="18">
        <f t="shared" si="42"/>
        <v>1</v>
      </c>
      <c r="N201" s="32">
        <f t="shared" si="41"/>
        <v>0</v>
      </c>
    </row>
    <row r="202" spans="1:14" s="19" customFormat="1" x14ac:dyDescent="0.2">
      <c r="A202" s="72"/>
      <c r="B202" s="240" t="str">
        <f t="shared" si="36"/>
        <v/>
      </c>
      <c r="C202" s="83"/>
      <c r="D202" s="428"/>
      <c r="E202" s="429"/>
      <c r="F202" s="151">
        <v>0</v>
      </c>
      <c r="G202" s="152">
        <v>0</v>
      </c>
      <c r="H202" s="32">
        <f t="shared" si="37"/>
        <v>0</v>
      </c>
      <c r="I202" s="152">
        <v>0</v>
      </c>
      <c r="J202" s="32">
        <f t="shared" si="38"/>
        <v>0</v>
      </c>
      <c r="K202" s="18">
        <f t="shared" si="39"/>
        <v>0</v>
      </c>
      <c r="L202" s="32">
        <f t="shared" si="40"/>
        <v>0</v>
      </c>
      <c r="M202" s="18">
        <f t="shared" si="42"/>
        <v>1</v>
      </c>
      <c r="N202" s="32">
        <f t="shared" si="41"/>
        <v>0</v>
      </c>
    </row>
    <row r="203" spans="1:14" s="19" customFormat="1" x14ac:dyDescent="0.2">
      <c r="A203" s="72"/>
      <c r="B203" s="240" t="str">
        <f t="shared" si="36"/>
        <v/>
      </c>
      <c r="C203" s="83"/>
      <c r="D203" s="428"/>
      <c r="E203" s="429"/>
      <c r="F203" s="151">
        <v>0</v>
      </c>
      <c r="G203" s="152">
        <v>0</v>
      </c>
      <c r="H203" s="32">
        <f t="shared" si="37"/>
        <v>0</v>
      </c>
      <c r="I203" s="152">
        <v>0</v>
      </c>
      <c r="J203" s="32">
        <f t="shared" si="38"/>
        <v>0</v>
      </c>
      <c r="K203" s="18">
        <f t="shared" si="39"/>
        <v>0</v>
      </c>
      <c r="L203" s="32">
        <f t="shared" si="40"/>
        <v>0</v>
      </c>
      <c r="M203" s="18">
        <f t="shared" si="42"/>
        <v>1</v>
      </c>
      <c r="N203" s="32">
        <f t="shared" si="41"/>
        <v>0</v>
      </c>
    </row>
    <row r="204" spans="1:14" s="19" customFormat="1" x14ac:dyDescent="0.2">
      <c r="A204" s="72"/>
      <c r="B204" s="240" t="str">
        <f t="shared" si="36"/>
        <v/>
      </c>
      <c r="C204" s="83"/>
      <c r="D204" s="428"/>
      <c r="E204" s="429"/>
      <c r="F204" s="151">
        <v>0</v>
      </c>
      <c r="G204" s="152">
        <v>0</v>
      </c>
      <c r="H204" s="32">
        <f t="shared" si="37"/>
        <v>0</v>
      </c>
      <c r="I204" s="152">
        <v>0</v>
      </c>
      <c r="J204" s="32">
        <f t="shared" si="38"/>
        <v>0</v>
      </c>
      <c r="K204" s="18">
        <f t="shared" si="39"/>
        <v>0</v>
      </c>
      <c r="L204" s="32">
        <f t="shared" si="40"/>
        <v>0</v>
      </c>
      <c r="M204" s="18">
        <f t="shared" si="42"/>
        <v>1</v>
      </c>
      <c r="N204" s="32">
        <f t="shared" si="41"/>
        <v>0</v>
      </c>
    </row>
    <row r="205" spans="1:14" s="19" customFormat="1" x14ac:dyDescent="0.2">
      <c r="A205" s="72"/>
      <c r="B205" s="240" t="str">
        <f t="shared" si="36"/>
        <v/>
      </c>
      <c r="C205" s="83"/>
      <c r="D205" s="428"/>
      <c r="E205" s="429"/>
      <c r="F205" s="151">
        <v>0</v>
      </c>
      <c r="G205" s="152">
        <v>0</v>
      </c>
      <c r="H205" s="32">
        <f t="shared" si="37"/>
        <v>0</v>
      </c>
      <c r="I205" s="152">
        <v>0</v>
      </c>
      <c r="J205" s="32">
        <f t="shared" si="38"/>
        <v>0</v>
      </c>
      <c r="K205" s="18">
        <f t="shared" si="39"/>
        <v>0</v>
      </c>
      <c r="L205" s="32">
        <f t="shared" si="40"/>
        <v>0</v>
      </c>
      <c r="M205" s="18">
        <f t="shared" si="42"/>
        <v>1</v>
      </c>
      <c r="N205" s="32">
        <f t="shared" si="41"/>
        <v>0</v>
      </c>
    </row>
    <row r="206" spans="1:14" s="19" customFormat="1" x14ac:dyDescent="0.2">
      <c r="A206" s="72"/>
      <c r="B206" s="240" t="str">
        <f t="shared" si="36"/>
        <v/>
      </c>
      <c r="C206" s="83"/>
      <c r="D206" s="428"/>
      <c r="E206" s="429"/>
      <c r="F206" s="151">
        <v>0</v>
      </c>
      <c r="G206" s="153">
        <v>0</v>
      </c>
      <c r="H206" s="32">
        <f t="shared" si="37"/>
        <v>0</v>
      </c>
      <c r="I206" s="152">
        <v>0</v>
      </c>
      <c r="J206" s="32">
        <f t="shared" si="38"/>
        <v>0</v>
      </c>
      <c r="K206" s="18">
        <f t="shared" si="39"/>
        <v>0</v>
      </c>
      <c r="L206" s="32">
        <f t="shared" si="40"/>
        <v>0</v>
      </c>
      <c r="M206" s="18">
        <f t="shared" si="42"/>
        <v>1</v>
      </c>
      <c r="N206" s="32">
        <f t="shared" si="41"/>
        <v>0</v>
      </c>
    </row>
    <row r="207" spans="1:14" s="19" customFormat="1" x14ac:dyDescent="0.2">
      <c r="A207" s="72"/>
      <c r="B207" s="240" t="str">
        <f t="shared" si="36"/>
        <v/>
      </c>
      <c r="C207" s="83"/>
      <c r="D207" s="428"/>
      <c r="E207" s="429"/>
      <c r="F207" s="151">
        <v>0</v>
      </c>
      <c r="G207" s="153">
        <v>0</v>
      </c>
      <c r="H207" s="32">
        <f t="shared" si="37"/>
        <v>0</v>
      </c>
      <c r="I207" s="152">
        <v>0</v>
      </c>
      <c r="J207" s="32">
        <f>SUM(F207*I207)</f>
        <v>0</v>
      </c>
      <c r="K207" s="18">
        <f>SUM(G207+I207)</f>
        <v>0</v>
      </c>
      <c r="L207" s="32">
        <f>SUM(F207*K207)</f>
        <v>0</v>
      </c>
      <c r="M207" s="18">
        <f t="shared" si="42"/>
        <v>1</v>
      </c>
      <c r="N207" s="32">
        <f>SUM(F207-L207)</f>
        <v>0</v>
      </c>
    </row>
    <row r="208" spans="1:14" s="19" customFormat="1" x14ac:dyDescent="0.2">
      <c r="A208" s="72"/>
      <c r="B208" s="240" t="str">
        <f t="shared" si="36"/>
        <v/>
      </c>
      <c r="C208" s="83"/>
      <c r="D208" s="428"/>
      <c r="E208" s="429"/>
      <c r="F208" s="151">
        <v>0</v>
      </c>
      <c r="G208" s="153">
        <v>0</v>
      </c>
      <c r="H208" s="32">
        <f t="shared" si="37"/>
        <v>0</v>
      </c>
      <c r="I208" s="152">
        <v>0</v>
      </c>
      <c r="J208" s="32">
        <f>SUM(F208*I208)</f>
        <v>0</v>
      </c>
      <c r="K208" s="18">
        <f>SUM(G208+I208)</f>
        <v>0</v>
      </c>
      <c r="L208" s="32">
        <f>SUM(F208*K208)</f>
        <v>0</v>
      </c>
      <c r="M208" s="18">
        <f t="shared" si="42"/>
        <v>1</v>
      </c>
      <c r="N208" s="32">
        <f>SUM(F208-L208)</f>
        <v>0</v>
      </c>
    </row>
    <row r="209" spans="1:14" s="19" customFormat="1" x14ac:dyDescent="0.2">
      <c r="A209" s="72"/>
      <c r="B209" s="240" t="str">
        <f t="shared" si="36"/>
        <v/>
      </c>
      <c r="C209" s="83"/>
      <c r="D209" s="428"/>
      <c r="E209" s="429"/>
      <c r="F209" s="151">
        <v>0</v>
      </c>
      <c r="G209" s="152">
        <v>0</v>
      </c>
      <c r="H209" s="32">
        <f t="shared" si="37"/>
        <v>0</v>
      </c>
      <c r="I209" s="152">
        <v>0</v>
      </c>
      <c r="J209" s="32">
        <f>SUM(F209*I209)</f>
        <v>0</v>
      </c>
      <c r="K209" s="18">
        <f>SUM(G209+I209)</f>
        <v>0</v>
      </c>
      <c r="L209" s="32">
        <f>SUM(F209*K209)</f>
        <v>0</v>
      </c>
      <c r="M209" s="18">
        <f t="shared" si="42"/>
        <v>1</v>
      </c>
      <c r="N209" s="32">
        <f>SUM(F209-L209)</f>
        <v>0</v>
      </c>
    </row>
    <row r="210" spans="1:14" s="19" customFormat="1" x14ac:dyDescent="0.2">
      <c r="A210" s="22"/>
      <c r="B210" s="477" t="s">
        <v>184</v>
      </c>
      <c r="C210" s="477"/>
      <c r="D210" s="477"/>
      <c r="E210" s="478"/>
      <c r="F210" s="32">
        <f>SUMIF(F120:F159,"&gt;0")+SUMIF(F175:F209,"&gt;0")</f>
        <v>0</v>
      </c>
      <c r="G210" s="74"/>
      <c r="H210" s="75">
        <f>SUMIF(H120:H159,"&gt;0")+SUMIF(H175:H209,"&gt;0")</f>
        <v>0</v>
      </c>
      <c r="I210" s="49"/>
      <c r="J210" s="32">
        <f>SUMIF(J120:J159,"&gt;0")+SUMIF(J175:J209,"&gt;0")</f>
        <v>0</v>
      </c>
      <c r="K210" s="49"/>
      <c r="L210" s="32">
        <f>SUMIF(L120:L159,"&gt;0")+SUMIF(L175:L209,"&gt;0")</f>
        <v>0</v>
      </c>
      <c r="M210" s="63"/>
      <c r="N210" s="32">
        <f>SUMIF(N120:N159,"&gt;0")+SUMIF(N175:N209,"&gt;0")</f>
        <v>0</v>
      </c>
    </row>
    <row r="211" spans="1:14" s="19" customFormat="1" x14ac:dyDescent="0.2">
      <c r="A211" s="23"/>
      <c r="B211" s="479" t="s">
        <v>185</v>
      </c>
      <c r="C211" s="479"/>
      <c r="D211" s="479"/>
      <c r="E211" s="480"/>
      <c r="F211" s="75">
        <f>SUMIF(F120:F159,"&lt;0")+SUMIF(F175:F209,"&lt;0")</f>
        <v>0</v>
      </c>
      <c r="G211" s="73"/>
      <c r="H211" s="75">
        <f>SUMIF(H120:H159,"&lt;0")+SUMIF(H175:H209,"&lt;0")</f>
        <v>0</v>
      </c>
      <c r="I211" s="49"/>
      <c r="J211" s="32">
        <f>SUMIF(J120:J159,"&lt;0")+SUMIF(J175:J209,"&lt;0")</f>
        <v>0</v>
      </c>
      <c r="K211" s="49"/>
      <c r="L211" s="32">
        <f>SUMIF(L120:L159,"&lt;0")+SUMIF(L175:L209,"&lt;0")</f>
        <v>0</v>
      </c>
      <c r="M211" s="63"/>
      <c r="N211" s="32">
        <f>SUMIF(N120:N159,"&lt;0")+SUMIF(N175:N209,"&lt;0")</f>
        <v>0</v>
      </c>
    </row>
    <row r="212" spans="1:14" s="19" customFormat="1" x14ac:dyDescent="0.2">
      <c r="A212" s="23"/>
      <c r="B212" s="479" t="s">
        <v>186</v>
      </c>
      <c r="C212" s="479"/>
      <c r="D212" s="479"/>
      <c r="E212" s="480"/>
      <c r="F212" s="32">
        <f>SUM(F210:F211)</f>
        <v>0</v>
      </c>
      <c r="G212" s="73"/>
      <c r="H212" s="75">
        <f>SUM(H210:H211)</f>
        <v>0</v>
      </c>
      <c r="I212" s="49"/>
      <c r="J212" s="32">
        <f>SUM(J210:J211)</f>
        <v>0</v>
      </c>
      <c r="K212" s="49"/>
      <c r="L212" s="32">
        <f>SUM(L210:L211)</f>
        <v>0</v>
      </c>
      <c r="M212" s="63"/>
      <c r="N212" s="32">
        <f>SUM(N210:N211)</f>
        <v>0</v>
      </c>
    </row>
    <row r="213" spans="1:14" x14ac:dyDescent="0.2">
      <c r="A213" s="24"/>
      <c r="B213" s="479" t="s">
        <v>187</v>
      </c>
      <c r="C213" s="479"/>
      <c r="D213" s="479"/>
      <c r="E213" s="480"/>
      <c r="F213" s="69">
        <f>IF($N$11="Design-Build",F104+F212,F212)</f>
        <v>0</v>
      </c>
      <c r="G213" s="73"/>
      <c r="H213" s="69">
        <f>IF($N$11="Design-Build",H104+H212,H212)</f>
        <v>0</v>
      </c>
      <c r="I213" s="49"/>
      <c r="J213" s="69">
        <f>IF($N$11="Design-Build",J104+J212,J212)</f>
        <v>0</v>
      </c>
      <c r="K213" s="49"/>
      <c r="L213" s="69">
        <f>IF($N$11="Design-Build",L104+L212,L212)</f>
        <v>0</v>
      </c>
      <c r="M213" s="63"/>
      <c r="N213" s="69">
        <f>IF($N$11="Design-Build",N104+N212,N212)</f>
        <v>0</v>
      </c>
    </row>
    <row r="214" spans="1:14" ht="30" customHeight="1" x14ac:dyDescent="0.2">
      <c r="A214" s="24"/>
      <c r="B214" s="279"/>
      <c r="C214" s="34"/>
      <c r="D214" s="21"/>
      <c r="E214" s="21"/>
      <c r="F214" s="21"/>
      <c r="G214" s="21"/>
      <c r="H214" s="21"/>
      <c r="I214" s="21"/>
      <c r="J214" s="50"/>
      <c r="K214" s="51"/>
    </row>
    <row r="215" spans="1:14" x14ac:dyDescent="0.2">
      <c r="A215" s="16" t="s">
        <v>7</v>
      </c>
      <c r="B215" s="279"/>
      <c r="C215" s="34"/>
      <c r="D215" s="21"/>
      <c r="E215" s="21"/>
      <c r="F215" s="21"/>
      <c r="G215" s="21"/>
      <c r="H215" s="59" t="s">
        <v>183</v>
      </c>
      <c r="I215" s="21"/>
      <c r="J215" s="50"/>
      <c r="K215" s="51"/>
      <c r="N215" s="46" t="str">
        <f>'Summary Payment Certification'!$H$58</f>
        <v>Revised 06/22/2022</v>
      </c>
    </row>
    <row r="216" spans="1:14" x14ac:dyDescent="0.2">
      <c r="A216" s="24"/>
      <c r="B216" s="279"/>
      <c r="C216" s="34"/>
      <c r="D216" s="21"/>
      <c r="E216" s="21"/>
      <c r="F216" s="21"/>
      <c r="G216" s="21"/>
      <c r="H216" s="21"/>
      <c r="I216" s="21"/>
      <c r="J216" s="50"/>
      <c r="K216" s="51"/>
    </row>
    <row r="217" spans="1:14" x14ac:dyDescent="0.2">
      <c r="B217" s="16"/>
      <c r="C217" s="16"/>
      <c r="D217" s="16"/>
      <c r="E217" s="16"/>
      <c r="F217" s="16"/>
      <c r="G217" s="265"/>
      <c r="I217" s="265"/>
      <c r="J217" s="265"/>
      <c r="K217" s="265"/>
      <c r="L217" s="265"/>
      <c r="M217" s="31"/>
    </row>
    <row r="218" spans="1:14" x14ac:dyDescent="0.2">
      <c r="A218" s="16"/>
      <c r="B218" s="16"/>
      <c r="C218" s="16"/>
      <c r="K218" s="46"/>
    </row>
  </sheetData>
  <sheetProtection algorithmName="SHA-512" hashValue="yHZcz8xIjI2lWFgIF+Ycowlp9B9K0dOT+dLEbZemPGzwTc2x+YeXgOGVi/+3V+pEJsVtgIvATDSDGVNN3Lii+A==" saltValue="9q3XdvdkAdOu/59UEHO2Dw==" spinCount="100000" sheet="1" formatRows="0" selectLockedCells="1"/>
  <mergeCells count="245">
    <mergeCell ref="B10:I10"/>
    <mergeCell ref="J10:K10"/>
    <mergeCell ref="B11:E11"/>
    <mergeCell ref="G11:I11"/>
    <mergeCell ref="J11:K11"/>
    <mergeCell ref="B12:E12"/>
    <mergeCell ref="G12:I12"/>
    <mergeCell ref="J12:K12"/>
    <mergeCell ref="A5:N5"/>
    <mergeCell ref="A6:N6"/>
    <mergeCell ref="A7:N7"/>
    <mergeCell ref="A8:N8"/>
    <mergeCell ref="B9:I9"/>
    <mergeCell ref="J9:K9"/>
    <mergeCell ref="M16:N16"/>
    <mergeCell ref="B18:C18"/>
    <mergeCell ref="B19:C19"/>
    <mergeCell ref="B20:C20"/>
    <mergeCell ref="B21:C21"/>
    <mergeCell ref="B22:C22"/>
    <mergeCell ref="A13:K13"/>
    <mergeCell ref="A14:N14"/>
    <mergeCell ref="A15:N15"/>
    <mergeCell ref="A16:A17"/>
    <mergeCell ref="B16:C17"/>
    <mergeCell ref="D16:D17"/>
    <mergeCell ref="E16:F16"/>
    <mergeCell ref="G16:H16"/>
    <mergeCell ref="I16:J16"/>
    <mergeCell ref="K16:L16"/>
    <mergeCell ref="M28:N28"/>
    <mergeCell ref="B30:C30"/>
    <mergeCell ref="B31:C31"/>
    <mergeCell ref="B32:C32"/>
    <mergeCell ref="B33:C33"/>
    <mergeCell ref="B34:C34"/>
    <mergeCell ref="B23:C23"/>
    <mergeCell ref="A24:C24"/>
    <mergeCell ref="A27:N27"/>
    <mergeCell ref="A28:A29"/>
    <mergeCell ref="B28:C29"/>
    <mergeCell ref="D28:D29"/>
    <mergeCell ref="E28:F28"/>
    <mergeCell ref="G28:H28"/>
    <mergeCell ref="I28:J28"/>
    <mergeCell ref="K28:L28"/>
    <mergeCell ref="B56:I56"/>
    <mergeCell ref="J56:K56"/>
    <mergeCell ref="B57:I57"/>
    <mergeCell ref="J57:K57"/>
    <mergeCell ref="B58:E58"/>
    <mergeCell ref="G58:I58"/>
    <mergeCell ref="J58:K58"/>
    <mergeCell ref="B35:C35"/>
    <mergeCell ref="A36:C36"/>
    <mergeCell ref="A52:N52"/>
    <mergeCell ref="A53:N53"/>
    <mergeCell ref="A54:N54"/>
    <mergeCell ref="A55:N55"/>
    <mergeCell ref="G62:L62"/>
    <mergeCell ref="M62:N63"/>
    <mergeCell ref="G63:H63"/>
    <mergeCell ref="I63:J63"/>
    <mergeCell ref="K63:L63"/>
    <mergeCell ref="D65:E65"/>
    <mergeCell ref="B59:E59"/>
    <mergeCell ref="G59:I59"/>
    <mergeCell ref="J59:K59"/>
    <mergeCell ref="A60:N60"/>
    <mergeCell ref="A61:N61"/>
    <mergeCell ref="A62:A64"/>
    <mergeCell ref="B62:B64"/>
    <mergeCell ref="C62:C64"/>
    <mergeCell ref="D62:E64"/>
    <mergeCell ref="F62:F63"/>
    <mergeCell ref="D72:E72"/>
    <mergeCell ref="D73:E73"/>
    <mergeCell ref="D74:E74"/>
    <mergeCell ref="D75:E75"/>
    <mergeCell ref="D76:E76"/>
    <mergeCell ref="D77:E77"/>
    <mergeCell ref="D66:E66"/>
    <mergeCell ref="D67:E67"/>
    <mergeCell ref="D68:E68"/>
    <mergeCell ref="D69:E69"/>
    <mergeCell ref="D70:E70"/>
    <mergeCell ref="D71:E71"/>
    <mergeCell ref="D84:E84"/>
    <mergeCell ref="D85:E85"/>
    <mergeCell ref="D86:E86"/>
    <mergeCell ref="D87:E87"/>
    <mergeCell ref="D88:E88"/>
    <mergeCell ref="D89:E89"/>
    <mergeCell ref="D78:E78"/>
    <mergeCell ref="D79:E79"/>
    <mergeCell ref="D80:E80"/>
    <mergeCell ref="D81:E81"/>
    <mergeCell ref="D82:E82"/>
    <mergeCell ref="D83:E83"/>
    <mergeCell ref="D96:E96"/>
    <mergeCell ref="D97:E97"/>
    <mergeCell ref="D98:E98"/>
    <mergeCell ref="D99:E99"/>
    <mergeCell ref="D100:E100"/>
    <mergeCell ref="D101:E101"/>
    <mergeCell ref="D90:E90"/>
    <mergeCell ref="D91:E91"/>
    <mergeCell ref="D92:E92"/>
    <mergeCell ref="D93:E93"/>
    <mergeCell ref="D94:E94"/>
    <mergeCell ref="D95:E95"/>
    <mergeCell ref="A110:N110"/>
    <mergeCell ref="B111:I111"/>
    <mergeCell ref="J111:K111"/>
    <mergeCell ref="B112:I112"/>
    <mergeCell ref="J112:K112"/>
    <mergeCell ref="B113:E113"/>
    <mergeCell ref="G113:I113"/>
    <mergeCell ref="J113:K113"/>
    <mergeCell ref="B102:E102"/>
    <mergeCell ref="B103:E103"/>
    <mergeCell ref="B104:E104"/>
    <mergeCell ref="A107:N107"/>
    <mergeCell ref="A108:N108"/>
    <mergeCell ref="A109:N109"/>
    <mergeCell ref="G117:L117"/>
    <mergeCell ref="M117:N118"/>
    <mergeCell ref="G118:H118"/>
    <mergeCell ref="I118:J118"/>
    <mergeCell ref="K118:L118"/>
    <mergeCell ref="D120:E120"/>
    <mergeCell ref="B114:E114"/>
    <mergeCell ref="G114:I114"/>
    <mergeCell ref="J114:K114"/>
    <mergeCell ref="A115:N115"/>
    <mergeCell ref="A116:N116"/>
    <mergeCell ref="A117:A119"/>
    <mergeCell ref="B117:B119"/>
    <mergeCell ref="C117:C119"/>
    <mergeCell ref="D117:E119"/>
    <mergeCell ref="F117:F118"/>
    <mergeCell ref="D127:E127"/>
    <mergeCell ref="D128:E128"/>
    <mergeCell ref="D129:E129"/>
    <mergeCell ref="D130:E130"/>
    <mergeCell ref="D131:E131"/>
    <mergeCell ref="D132:E132"/>
    <mergeCell ref="D121:E121"/>
    <mergeCell ref="D122:E122"/>
    <mergeCell ref="D123:E123"/>
    <mergeCell ref="D124:E124"/>
    <mergeCell ref="D125:E125"/>
    <mergeCell ref="D126:E126"/>
    <mergeCell ref="D139:E139"/>
    <mergeCell ref="D140:E140"/>
    <mergeCell ref="D141:E141"/>
    <mergeCell ref="D142:E142"/>
    <mergeCell ref="D143:E143"/>
    <mergeCell ref="D144:E144"/>
    <mergeCell ref="D133:E133"/>
    <mergeCell ref="D134:E134"/>
    <mergeCell ref="D135:E135"/>
    <mergeCell ref="D136:E136"/>
    <mergeCell ref="D137:E137"/>
    <mergeCell ref="D138:E138"/>
    <mergeCell ref="D151:E151"/>
    <mergeCell ref="D152:E152"/>
    <mergeCell ref="D153:E153"/>
    <mergeCell ref="D154:E154"/>
    <mergeCell ref="D155:E155"/>
    <mergeCell ref="D156:E156"/>
    <mergeCell ref="D145:E145"/>
    <mergeCell ref="D146:E146"/>
    <mergeCell ref="D147:E147"/>
    <mergeCell ref="D148:E148"/>
    <mergeCell ref="D149:E149"/>
    <mergeCell ref="D150:E150"/>
    <mergeCell ref="A165:N165"/>
    <mergeCell ref="B166:I166"/>
    <mergeCell ref="J166:K166"/>
    <mergeCell ref="B167:I167"/>
    <mergeCell ref="J167:K167"/>
    <mergeCell ref="B168:E168"/>
    <mergeCell ref="G168:I168"/>
    <mergeCell ref="J168:K168"/>
    <mergeCell ref="D157:E157"/>
    <mergeCell ref="D158:E158"/>
    <mergeCell ref="D159:E159"/>
    <mergeCell ref="A162:N162"/>
    <mergeCell ref="A163:N163"/>
    <mergeCell ref="A164:N164"/>
    <mergeCell ref="G172:L172"/>
    <mergeCell ref="M172:N173"/>
    <mergeCell ref="G173:H173"/>
    <mergeCell ref="I173:J173"/>
    <mergeCell ref="K173:L173"/>
    <mergeCell ref="D175:E175"/>
    <mergeCell ref="B169:E169"/>
    <mergeCell ref="G169:I169"/>
    <mergeCell ref="J169:K169"/>
    <mergeCell ref="A170:N170"/>
    <mergeCell ref="A171:N171"/>
    <mergeCell ref="A172:A174"/>
    <mergeCell ref="B172:B174"/>
    <mergeCell ref="C172:C174"/>
    <mergeCell ref="D172:E174"/>
    <mergeCell ref="F172:F173"/>
    <mergeCell ref="D182:E182"/>
    <mergeCell ref="D183:E183"/>
    <mergeCell ref="D184:E184"/>
    <mergeCell ref="D185:E185"/>
    <mergeCell ref="D186:E186"/>
    <mergeCell ref="D187:E187"/>
    <mergeCell ref="D176:E176"/>
    <mergeCell ref="D177:E177"/>
    <mergeCell ref="D178:E178"/>
    <mergeCell ref="D179:E179"/>
    <mergeCell ref="D180:E180"/>
    <mergeCell ref="D181:E181"/>
    <mergeCell ref="D194:E194"/>
    <mergeCell ref="D195:E195"/>
    <mergeCell ref="D196:E196"/>
    <mergeCell ref="D197:E197"/>
    <mergeCell ref="D198:E198"/>
    <mergeCell ref="D199:E199"/>
    <mergeCell ref="D188:E188"/>
    <mergeCell ref="D189:E189"/>
    <mergeCell ref="D190:E190"/>
    <mergeCell ref="D191:E191"/>
    <mergeCell ref="D192:E192"/>
    <mergeCell ref="D193:E193"/>
    <mergeCell ref="B212:E212"/>
    <mergeCell ref="B213:E213"/>
    <mergeCell ref="D206:E206"/>
    <mergeCell ref="D207:E207"/>
    <mergeCell ref="D208:E208"/>
    <mergeCell ref="D209:E209"/>
    <mergeCell ref="B210:E210"/>
    <mergeCell ref="B211:E211"/>
    <mergeCell ref="D200:E200"/>
    <mergeCell ref="D201:E201"/>
    <mergeCell ref="D202:E202"/>
    <mergeCell ref="D203:E203"/>
    <mergeCell ref="D204:E204"/>
    <mergeCell ref="D205:E205"/>
  </mergeCells>
  <conditionalFormatting sqref="A16:N24 A65:N104">
    <cfRule type="expression" dxfId="0" priority="1">
      <formula>$N$11&lt;&gt;"Design-Build"</formula>
    </cfRule>
  </conditionalFormatting>
  <dataValidations count="3">
    <dataValidation type="list" showInputMessage="1" showErrorMessage="1" sqref="A175:A209 A120:A159">
      <formula1>$A$30:$A$35</formula1>
    </dataValidation>
    <dataValidation type="custom" allowBlank="1" showInputMessage="1" showErrorMessage="1" errorTitle="Restricted Cell" error="Cell is restricted and cannot be modified." sqref="B175:B209 B120:B159 B65:B101">
      <formula1>""</formula1>
    </dataValidation>
    <dataValidation type="list" showInputMessage="1" showErrorMessage="1" sqref="A65:A101">
      <formula1>$A$18:$A$23</formula1>
    </dataValidation>
  </dataValidations>
  <printOptions horizontalCentered="1"/>
  <pageMargins left="0.25" right="0.25" top="0.25" bottom="0.25" header="0.3" footer="0.3"/>
  <pageSetup scale="75" fitToHeight="0" orientation="landscape" r:id="rId1"/>
  <headerFooter alignWithMargins="0"/>
  <rowBreaks count="3" manualBreakCount="3">
    <brk id="51" max="13" man="1"/>
    <brk id="106" max="13" man="1"/>
    <brk id="161"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4">
    <tabColor theme="4" tint="0.79998168889431442"/>
    <pageSetUpPr fitToPage="1"/>
  </sheetPr>
  <dimension ref="A1:Q58"/>
  <sheetViews>
    <sheetView tabSelected="1" view="pageBreakPreview" zoomScale="70" zoomScaleNormal="70" zoomScaleSheetLayoutView="70" workbookViewId="0">
      <selection activeCell="E29" sqref="E29"/>
    </sheetView>
  </sheetViews>
  <sheetFormatPr defaultColWidth="7.625" defaultRowHeight="12.75" x14ac:dyDescent="0.2"/>
  <cols>
    <col min="1" max="1" width="13.25" customWidth="1"/>
    <col min="2" max="2" width="11.125" customWidth="1"/>
    <col min="3" max="3" width="14.375" customWidth="1"/>
    <col min="4" max="4" width="11.75" customWidth="1"/>
    <col min="5" max="5" width="23" customWidth="1"/>
    <col min="6" max="8" width="16.625" customWidth="1"/>
  </cols>
  <sheetData>
    <row r="1" spans="1:8" ht="26.45" customHeight="1" x14ac:dyDescent="0.2">
      <c r="A1" s="282" t="s">
        <v>6</v>
      </c>
      <c r="B1" s="282"/>
      <c r="C1" s="282"/>
      <c r="D1" s="282"/>
      <c r="E1" s="282"/>
      <c r="F1" s="282"/>
      <c r="G1" s="282"/>
      <c r="H1" s="282"/>
    </row>
    <row r="2" spans="1:8" ht="24" customHeight="1" x14ac:dyDescent="0.2">
      <c r="A2" s="282"/>
      <c r="B2" s="282"/>
      <c r="C2" s="282"/>
      <c r="D2" s="282"/>
      <c r="E2" s="282"/>
      <c r="F2" s="282"/>
      <c r="G2" s="282"/>
      <c r="H2" s="282"/>
    </row>
    <row r="3" spans="1:8" ht="18" customHeight="1" x14ac:dyDescent="0.2">
      <c r="A3" s="282"/>
      <c r="B3" s="282"/>
      <c r="C3" s="282"/>
      <c r="D3" s="282"/>
      <c r="E3" s="282"/>
      <c r="F3" s="282"/>
      <c r="G3" s="282"/>
      <c r="H3" s="282"/>
    </row>
    <row r="4" spans="1:8" ht="18" customHeight="1" x14ac:dyDescent="0.2">
      <c r="A4" s="282"/>
      <c r="B4" s="282"/>
      <c r="C4" s="282"/>
      <c r="D4" s="282"/>
      <c r="E4" s="282"/>
      <c r="F4" s="282"/>
      <c r="G4" s="282"/>
      <c r="H4" s="282"/>
    </row>
    <row r="5" spans="1:8" ht="18" customHeight="1" x14ac:dyDescent="0.2">
      <c r="A5" s="282"/>
      <c r="B5" s="282"/>
      <c r="C5" s="282"/>
      <c r="D5" s="282"/>
      <c r="E5" s="282"/>
      <c r="F5" s="282"/>
      <c r="G5" s="282"/>
      <c r="H5" s="282"/>
    </row>
    <row r="6" spans="1:8" ht="13.5" customHeight="1" x14ac:dyDescent="0.2">
      <c r="A6" s="283" t="s">
        <v>0</v>
      </c>
      <c r="B6" s="283"/>
      <c r="C6" s="283"/>
      <c r="D6" s="283"/>
      <c r="E6" s="283"/>
      <c r="F6" s="283"/>
      <c r="G6" s="283"/>
      <c r="H6" s="284"/>
    </row>
    <row r="7" spans="1:8" s="1" customFormat="1" ht="12.75" customHeight="1" x14ac:dyDescent="0.2">
      <c r="A7" s="285" t="s">
        <v>1</v>
      </c>
      <c r="B7" s="285"/>
      <c r="C7" s="285"/>
      <c r="D7" s="285"/>
      <c r="E7" s="285"/>
      <c r="F7" s="285"/>
      <c r="G7" s="285"/>
      <c r="H7" s="284"/>
    </row>
    <row r="8" spans="1:8" s="1" customFormat="1" ht="12.75" customHeight="1" x14ac:dyDescent="0.2">
      <c r="A8" s="286" t="s">
        <v>123</v>
      </c>
      <c r="B8" s="286"/>
      <c r="C8" s="286"/>
      <c r="D8" s="286"/>
      <c r="E8" s="286"/>
      <c r="F8" s="286"/>
      <c r="G8" s="286"/>
      <c r="H8" s="286"/>
    </row>
    <row r="9" spans="1:8" s="2" customFormat="1" ht="19.899999999999999" customHeight="1" x14ac:dyDescent="0.2">
      <c r="A9" s="287" t="s">
        <v>5</v>
      </c>
      <c r="B9" s="288"/>
      <c r="C9" s="288"/>
      <c r="D9" s="288"/>
      <c r="E9" s="288"/>
      <c r="F9" s="288"/>
      <c r="G9" s="288"/>
      <c r="H9" s="289"/>
    </row>
    <row r="10" spans="1:8" s="2" customFormat="1" ht="19.899999999999999" customHeight="1" x14ac:dyDescent="0.2">
      <c r="A10" s="290"/>
      <c r="B10" s="291"/>
      <c r="C10" s="291"/>
      <c r="D10" s="291"/>
      <c r="E10" s="291"/>
      <c r="F10" s="291"/>
      <c r="G10" s="291"/>
      <c r="H10" s="292"/>
    </row>
    <row r="11" spans="1:8" s="2" customFormat="1" ht="19.899999999999999" customHeight="1" x14ac:dyDescent="0.2">
      <c r="A11" s="293"/>
      <c r="B11" s="294"/>
      <c r="C11" s="294"/>
      <c r="D11" s="294"/>
      <c r="E11" s="294"/>
      <c r="F11" s="294"/>
      <c r="G11" s="294"/>
      <c r="H11" s="295"/>
    </row>
    <row r="12" spans="1:8" s="42" customFormat="1" ht="18.600000000000001" customHeight="1" x14ac:dyDescent="0.2">
      <c r="A12" s="137" t="s">
        <v>8</v>
      </c>
      <c r="B12" s="331">
        <f>'Project 1 - Items of Work'!B11</f>
        <v>0</v>
      </c>
      <c r="C12" s="331"/>
      <c r="D12" s="331"/>
      <c r="E12" s="331"/>
      <c r="F12" s="7" t="s">
        <v>10</v>
      </c>
      <c r="G12" s="331">
        <f>'Project 1 - Items of Work'!E12</f>
        <v>0</v>
      </c>
      <c r="H12" s="331"/>
    </row>
    <row r="13" spans="1:8" s="42" customFormat="1" ht="24" customHeight="1" x14ac:dyDescent="0.25">
      <c r="A13" s="138" t="s">
        <v>9</v>
      </c>
      <c r="B13" s="139">
        <f>'Project 1 - Items of Work'!J12</f>
        <v>0</v>
      </c>
      <c r="D13" s="158" t="s">
        <v>217</v>
      </c>
      <c r="E13" s="140">
        <f>'Project 1 - Items of Work'!J11</f>
        <v>0</v>
      </c>
      <c r="F13" s="43" t="s">
        <v>202</v>
      </c>
      <c r="G13" s="44" t="s">
        <v>2</v>
      </c>
      <c r="H13" s="44" t="s">
        <v>3</v>
      </c>
    </row>
    <row r="14" spans="1:8" s="3" customFormat="1" ht="19.149999999999999" customHeight="1" x14ac:dyDescent="0.2">
      <c r="A14" s="24" t="s">
        <v>190</v>
      </c>
      <c r="B14" s="24"/>
      <c r="C14" s="24"/>
      <c r="D14" s="24"/>
      <c r="E14" s="39"/>
      <c r="F14" s="157" t="str">
        <f>IF('Project 1 - Items of Work'!$L$12&lt;&gt;"Design-Build","N/A",'Project 1 - Items of Work'!D139)</f>
        <v>N/A</v>
      </c>
      <c r="G14" s="157">
        <f>'Project 1 - Items of Work'!D142</f>
        <v>0</v>
      </c>
      <c r="H14" s="157">
        <f t="shared" ref="H14:H27" si="0">SUM(F14:G14)</f>
        <v>0</v>
      </c>
    </row>
    <row r="15" spans="1:8" s="3" customFormat="1" ht="19.149999999999999" customHeight="1" x14ac:dyDescent="0.2">
      <c r="A15" s="78" t="s">
        <v>167</v>
      </c>
      <c r="B15" s="78"/>
      <c r="C15" s="78"/>
      <c r="D15" s="78"/>
      <c r="E15" s="79" t="s">
        <v>100</v>
      </c>
      <c r="F15" s="157" t="str">
        <f>IF('Project 1 - Items of Work'!$L$12&lt;&gt;"Design-Build","N/A",'Project 1 - Changes'!$D$24)</f>
        <v>N/A</v>
      </c>
      <c r="G15" s="157">
        <f>'Project 1 - Changes'!$D$36</f>
        <v>0</v>
      </c>
      <c r="H15" s="157">
        <f t="shared" si="0"/>
        <v>0</v>
      </c>
    </row>
    <row r="16" spans="1:8" s="3" customFormat="1" ht="19.149999999999999" customHeight="1" x14ac:dyDescent="0.2">
      <c r="A16" s="78"/>
      <c r="B16" s="78"/>
      <c r="C16" s="78"/>
      <c r="D16" s="78"/>
      <c r="E16" s="39" t="s">
        <v>101</v>
      </c>
      <c r="F16" s="84" t="str">
        <f>IF('Project 1 - Items of Work'!$L$12&lt;&gt;"Design-Build","N/A",'Project 1 - Changes'!$F$24)</f>
        <v>N/A</v>
      </c>
      <c r="G16" s="84">
        <f>'Project 1 - Changes'!$F$36</f>
        <v>0</v>
      </c>
      <c r="H16" s="157">
        <f t="shared" si="0"/>
        <v>0</v>
      </c>
    </row>
    <row r="17" spans="1:17" s="3" customFormat="1" ht="19.149999999999999" customHeight="1" x14ac:dyDescent="0.2">
      <c r="A17" s="78"/>
      <c r="B17" s="78"/>
      <c r="C17" s="78"/>
      <c r="D17" s="78"/>
      <c r="E17" s="79" t="s">
        <v>159</v>
      </c>
      <c r="F17" s="157" t="str">
        <f>IF('Project 1 - Items of Work'!$L$12&lt;&gt;"Design-Build","N/A",SUM(F15:F16))</f>
        <v>N/A</v>
      </c>
      <c r="G17" s="157">
        <f>SUM(G15:G16)</f>
        <v>0</v>
      </c>
      <c r="H17" s="157">
        <f t="shared" si="0"/>
        <v>0</v>
      </c>
    </row>
    <row r="18" spans="1:17" s="3" customFormat="1" ht="19.149999999999999" customHeight="1" x14ac:dyDescent="0.2">
      <c r="A18" s="78" t="s">
        <v>188</v>
      </c>
      <c r="B18" s="78"/>
      <c r="C18" s="78"/>
      <c r="D18" s="78"/>
      <c r="E18" s="79"/>
      <c r="F18" s="157" t="str">
        <f>IF('Project 1 - Items of Work'!$L$12&lt;&gt;"Design-Build","N/A",SUM(F14+F17))</f>
        <v>N/A</v>
      </c>
      <c r="G18" s="157">
        <f>SUM(G14+G17)</f>
        <v>0</v>
      </c>
      <c r="H18" s="157">
        <f t="shared" si="0"/>
        <v>0</v>
      </c>
    </row>
    <row r="19" spans="1:17" s="3" customFormat="1" ht="19.149999999999999" customHeight="1" x14ac:dyDescent="0.2">
      <c r="A19" s="77" t="s">
        <v>189</v>
      </c>
      <c r="B19" s="77"/>
      <c r="C19" s="77"/>
      <c r="D19" s="77"/>
      <c r="E19" s="39"/>
      <c r="F19" s="157" t="str">
        <f>IF('Project 1 - Items of Work'!$L$12&lt;&gt;"Design-Build","N/A",SUM('Project 1 - Changes'!$J$19:$J$23))</f>
        <v>N/A</v>
      </c>
      <c r="G19" s="157">
        <f>SUM('Project 1 - Changes'!$J$31:$J$35)</f>
        <v>0</v>
      </c>
      <c r="H19" s="157">
        <f t="shared" si="0"/>
        <v>0</v>
      </c>
    </row>
    <row r="20" spans="1:17" s="3" customFormat="1" ht="19.149999999999999" customHeight="1" x14ac:dyDescent="0.2">
      <c r="A20" s="281" t="s">
        <v>166</v>
      </c>
      <c r="B20" s="281"/>
      <c r="C20" s="281"/>
      <c r="D20" s="281"/>
      <c r="E20" s="39" t="s">
        <v>100</v>
      </c>
      <c r="F20" s="157" t="str">
        <f>IF('Project 1 - Items of Work'!$L$12&lt;&gt;"Design-Build","N/A",SUM(SUMIFS('Project 1 - Changes'!$F$65:$F$101,'Project 1 - Changes'!$A$65:$A$101,'Project 1 - Changes'!$A$18,'Project 1 - Changes'!$F$65:$F$101,{"&gt;0"})))</f>
        <v>N/A</v>
      </c>
      <c r="G20" s="157">
        <f>SUM(SUMIFS('Project 1 - Changes'!$F$120:$F$209,'Project 1 - Changes'!$A$120:$A$209,'Project 1 - Changes'!$A$30,'Project 1 - Changes'!$F$120:$F$209,{"&gt;0"}))</f>
        <v>0</v>
      </c>
      <c r="H20" s="157">
        <f t="shared" si="0"/>
        <v>0</v>
      </c>
    </row>
    <row r="21" spans="1:17" s="3" customFormat="1" ht="17.45" customHeight="1" x14ac:dyDescent="0.2">
      <c r="A21" s="281"/>
      <c r="B21" s="281"/>
      <c r="C21" s="281"/>
      <c r="D21" s="281"/>
      <c r="E21" s="39" t="s">
        <v>101</v>
      </c>
      <c r="F21" s="84" t="str">
        <f>IF('Project 1 - Items of Work'!$L$12&lt;&gt;"Design-Build","N/A",SUM(SUMIFS('Project 1 - Changes'!$F$65:$F$101,'Project 1 - Changes'!$A$65:$A$101,'Project 1 - Changes'!$A$18,'Project 1 - Changes'!$F$65:$F$101,{"&lt;0"})))</f>
        <v>N/A</v>
      </c>
      <c r="G21" s="88">
        <f>SUM(SUMIFS('Project 1 - Changes'!$F$120:$F$209,'Project 1 - Changes'!$A$120:$A$209,'Project 1 - Changes'!$A$30,'Project 1 - Changes'!$F$120:$F$209,{"&lt;0"}))</f>
        <v>0</v>
      </c>
      <c r="H21" s="157">
        <f t="shared" si="0"/>
        <v>0</v>
      </c>
    </row>
    <row r="22" spans="1:17" s="3" customFormat="1" ht="17.45" customHeight="1" x14ac:dyDescent="0.2">
      <c r="A22" s="296"/>
      <c r="B22" s="296"/>
      <c r="C22" s="296"/>
      <c r="D22" s="296"/>
      <c r="E22" s="39" t="s">
        <v>159</v>
      </c>
      <c r="F22" s="157" t="str">
        <f>IF('Project 1 - Items of Work'!$L$12&lt;&gt;"Design-Build","N/A",SUM(F20:F21))</f>
        <v>N/A</v>
      </c>
      <c r="G22" s="157">
        <f>SUM(G20:G21)</f>
        <v>0</v>
      </c>
      <c r="H22" s="157">
        <f t="shared" si="0"/>
        <v>0</v>
      </c>
    </row>
    <row r="23" spans="1:17" s="3" customFormat="1" ht="18" customHeight="1" x14ac:dyDescent="0.2">
      <c r="A23" s="281" t="s">
        <v>195</v>
      </c>
      <c r="B23" s="281"/>
      <c r="C23" s="281"/>
      <c r="D23" s="281"/>
      <c r="E23" s="297"/>
      <c r="F23" s="157" t="str">
        <f>IF('Project 1 - Items of Work'!$L$12&lt;&gt;"Design-Build","N/A",SUM(F14+F19+F22))</f>
        <v>N/A</v>
      </c>
      <c r="G23" s="157">
        <f>SUM(G14+G19+G22)</f>
        <v>0</v>
      </c>
      <c r="H23" s="157">
        <f t="shared" si="0"/>
        <v>0</v>
      </c>
    </row>
    <row r="24" spans="1:17" s="4" customFormat="1" ht="19.149999999999999" customHeight="1" x14ac:dyDescent="0.2">
      <c r="A24" s="280" t="s">
        <v>87</v>
      </c>
      <c r="B24" s="280"/>
      <c r="C24" s="280"/>
      <c r="D24" s="280"/>
      <c r="E24" s="281"/>
      <c r="F24" s="165" t="str">
        <f>IF('Project 1 - Items of Work'!$L$12&lt;&gt;"Design-Build","N/A",'Project 1 - Items of Work'!J139)</f>
        <v>N/A</v>
      </c>
      <c r="G24" s="62">
        <f>'Project 1 - Items of Work'!J142</f>
        <v>0</v>
      </c>
      <c r="H24" s="157">
        <f t="shared" si="0"/>
        <v>0</v>
      </c>
    </row>
    <row r="25" spans="1:17" s="4" customFormat="1" ht="19.149999999999999" customHeight="1" x14ac:dyDescent="0.2">
      <c r="A25" s="299" t="s">
        <v>191</v>
      </c>
      <c r="B25" s="299"/>
      <c r="C25" s="299"/>
      <c r="D25" s="299"/>
      <c r="E25" s="299"/>
      <c r="F25" s="60" t="str">
        <f>IF('Project 1 - Items of Work'!$L$12&lt;&gt;"Design-Build","N/A",'Project 1 - Changes'!$L$24)</f>
        <v>N/A</v>
      </c>
      <c r="G25" s="60">
        <f>'Project 1 - Changes'!$L$36</f>
        <v>0</v>
      </c>
      <c r="H25" s="157">
        <f t="shared" si="0"/>
        <v>0</v>
      </c>
    </row>
    <row r="26" spans="1:17" s="4" customFormat="1" ht="19.149999999999999" customHeight="1" x14ac:dyDescent="0.2">
      <c r="A26" s="299" t="s">
        <v>152</v>
      </c>
      <c r="B26" s="299"/>
      <c r="C26" s="299"/>
      <c r="D26" s="299"/>
      <c r="E26" s="299"/>
      <c r="F26" s="60" t="str">
        <f>IF('Project 1 - Items of Work'!$L$12&lt;&gt;"Design-Build","N/A",SUM(F24:F25))</f>
        <v>N/A</v>
      </c>
      <c r="G26" s="60">
        <f>SUM(G24:G25)</f>
        <v>0</v>
      </c>
      <c r="H26" s="157">
        <f t="shared" si="0"/>
        <v>0</v>
      </c>
    </row>
    <row r="27" spans="1:17" s="4" customFormat="1" ht="19.149999999999999" customHeight="1" x14ac:dyDescent="0.2">
      <c r="A27" s="299" t="s">
        <v>153</v>
      </c>
      <c r="B27" s="299"/>
      <c r="C27" s="299"/>
      <c r="D27" s="299"/>
      <c r="E27" s="300"/>
      <c r="F27" s="61" t="str">
        <f>IF('Project 1 - Items of Work'!$L$12&lt;&gt;"Design-Build","N/A",'Project 1 - Items of Work'!H139+'Project 1 - Changes'!J104)</f>
        <v>N/A</v>
      </c>
      <c r="G27" s="61">
        <f>'Project 1 - Items of Work'!H142+'Project 1 - Changes'!J212</f>
        <v>0</v>
      </c>
      <c r="H27" s="62">
        <f t="shared" si="0"/>
        <v>0</v>
      </c>
    </row>
    <row r="28" spans="1:17" s="4" customFormat="1" ht="18" customHeight="1" x14ac:dyDescent="0.2">
      <c r="A28" s="339" t="s">
        <v>161</v>
      </c>
      <c r="B28" s="339"/>
      <c r="C28" s="339"/>
      <c r="D28" s="339"/>
      <c r="E28" s="339"/>
      <c r="F28" s="302" t="s">
        <v>72</v>
      </c>
      <c r="G28" s="302">
        <f>G27*E29</f>
        <v>0</v>
      </c>
      <c r="H28" s="302">
        <f>G28</f>
        <v>0</v>
      </c>
    </row>
    <row r="29" spans="1:17" s="4" customFormat="1" ht="13.15" customHeight="1" x14ac:dyDescent="0.2">
      <c r="A29" s="334" t="s">
        <v>209</v>
      </c>
      <c r="B29" s="334"/>
      <c r="C29" s="334"/>
      <c r="D29" s="335"/>
      <c r="E29" s="52"/>
      <c r="F29" s="303"/>
      <c r="G29" s="303"/>
      <c r="H29" s="303"/>
    </row>
    <row r="30" spans="1:17" s="30" customFormat="1" ht="27" customHeight="1" x14ac:dyDescent="0.2">
      <c r="A30" s="342" t="s">
        <v>165</v>
      </c>
      <c r="B30" s="342"/>
      <c r="C30" s="342"/>
      <c r="D30" s="342"/>
      <c r="E30" s="343"/>
      <c r="F30" s="156" t="s">
        <v>72</v>
      </c>
      <c r="G30" s="37"/>
      <c r="H30" s="38">
        <f>G30</f>
        <v>0</v>
      </c>
    </row>
    <row r="31" spans="1:17" s="4" customFormat="1" ht="18.600000000000001" customHeight="1" x14ac:dyDescent="0.2">
      <c r="A31" s="280" t="s">
        <v>162</v>
      </c>
      <c r="B31" s="280"/>
      <c r="C31" s="280"/>
      <c r="D31" s="280"/>
      <c r="E31" s="297"/>
      <c r="F31" s="156" t="s">
        <v>72</v>
      </c>
      <c r="G31" s="60">
        <f>SUM(G28:G30)</f>
        <v>0</v>
      </c>
      <c r="H31" s="62">
        <f>G31</f>
        <v>0</v>
      </c>
      <c r="Q31" s="27"/>
    </row>
    <row r="32" spans="1:17" s="4" customFormat="1" ht="19.149999999999999" customHeight="1" x14ac:dyDescent="0.2">
      <c r="A32" s="280" t="s">
        <v>163</v>
      </c>
      <c r="B32" s="280"/>
      <c r="C32" s="280"/>
      <c r="D32" s="280"/>
      <c r="E32" s="281"/>
      <c r="F32" s="60" t="str">
        <f>F26</f>
        <v>N/A</v>
      </c>
      <c r="G32" s="60">
        <f>G26-G31</f>
        <v>0</v>
      </c>
      <c r="H32" s="157">
        <f>H26-H31</f>
        <v>0</v>
      </c>
    </row>
    <row r="33" spans="1:8" s="4" customFormat="1" ht="19.149999999999999" customHeight="1" thickBot="1" x14ac:dyDescent="0.25">
      <c r="A33" s="280" t="s">
        <v>164</v>
      </c>
      <c r="B33" s="280"/>
      <c r="C33" s="280"/>
      <c r="D33" s="280"/>
      <c r="E33" s="281"/>
      <c r="F33" s="155"/>
      <c r="G33" s="155"/>
      <c r="H33" s="166">
        <f>SUM(F33:G33)</f>
        <v>0</v>
      </c>
    </row>
    <row r="34" spans="1:8" s="4" customFormat="1" ht="19.149999999999999" customHeight="1" thickBot="1" x14ac:dyDescent="0.3">
      <c r="A34" s="332" t="s">
        <v>236</v>
      </c>
      <c r="B34" s="333"/>
      <c r="C34" s="333"/>
      <c r="D34" s="333"/>
      <c r="E34" s="333"/>
      <c r="F34" s="172" t="str">
        <f>IF('Project 1 - Items of Work'!$L$12&lt;&gt;"Design-Build","N/A",F32-F33)</f>
        <v>N/A</v>
      </c>
      <c r="G34" s="172">
        <f>G32-G33</f>
        <v>0</v>
      </c>
      <c r="H34" s="53">
        <f>SUM(F34:G34)</f>
        <v>0</v>
      </c>
    </row>
    <row r="35" spans="1:8" s="4" customFormat="1" ht="19.149999999999999" customHeight="1" x14ac:dyDescent="0.2">
      <c r="A35" s="280" t="s">
        <v>192</v>
      </c>
      <c r="B35" s="280"/>
      <c r="C35" s="280"/>
      <c r="D35" s="280"/>
      <c r="E35" s="280"/>
      <c r="F35" s="157" t="str">
        <f>IF('Project 1 - Items of Work'!$L$12&lt;&gt;"Design-Build","N/A",SUM(F23-F32))</f>
        <v>N/A</v>
      </c>
      <c r="G35" s="157">
        <f>SUM(G23-G32)</f>
        <v>0</v>
      </c>
      <c r="H35" s="157">
        <f>SUM(H23-H32)</f>
        <v>0</v>
      </c>
    </row>
    <row r="36" spans="1:8" s="5" customFormat="1" ht="19.149999999999999" customHeight="1" x14ac:dyDescent="0.2">
      <c r="A36" s="280" t="s">
        <v>193</v>
      </c>
      <c r="B36" s="280"/>
      <c r="C36" s="280"/>
      <c r="D36" s="280"/>
      <c r="E36" s="280"/>
      <c r="F36" s="62" t="str">
        <f>IF('Project 1 - Items of Work'!$L$12&lt;&gt;"Design-Build","N/A",SUM(F23-F26))</f>
        <v>N/A</v>
      </c>
      <c r="G36" s="62">
        <f>SUM(G23-G26)</f>
        <v>0</v>
      </c>
      <c r="H36" s="62">
        <f>SUM(H23-H26)</f>
        <v>0</v>
      </c>
    </row>
    <row r="37" spans="1:8" s="5" customFormat="1" ht="19.149999999999999" customHeight="1" x14ac:dyDescent="0.2">
      <c r="A37" s="280" t="s">
        <v>194</v>
      </c>
      <c r="B37" s="280"/>
      <c r="C37" s="280"/>
      <c r="D37" s="280"/>
      <c r="E37" s="280"/>
      <c r="F37" s="173" t="str">
        <f>IFERROR(IF('Project 1 - Items of Work'!$L$12&lt;&gt;"Design-Build","N/A",SUM(F26/F23)),"")</f>
        <v>N/A</v>
      </c>
      <c r="G37" s="171" t="str">
        <f>IFERROR(SUM(G26/G23),"")</f>
        <v/>
      </c>
      <c r="H37" s="171" t="str">
        <f>IFERROR(SUM(H26/H23),"")</f>
        <v/>
      </c>
    </row>
    <row r="38" spans="1:8" s="245" customFormat="1" ht="18" customHeight="1" x14ac:dyDescent="0.2">
      <c r="A38" s="246" t="s">
        <v>237</v>
      </c>
      <c r="B38" s="242"/>
      <c r="C38" s="242"/>
      <c r="D38" s="242"/>
      <c r="E38" s="242"/>
      <c r="F38" s="243"/>
      <c r="G38" s="244"/>
      <c r="H38" s="244"/>
    </row>
    <row r="39" spans="1:8" s="1" customFormat="1" ht="24.95" customHeight="1" x14ac:dyDescent="0.25">
      <c r="A39" s="341">
        <f>'Project 1 - Items of Work'!B12</f>
        <v>0</v>
      </c>
      <c r="B39" s="341"/>
      <c r="C39" s="341"/>
      <c r="D39" s="341"/>
      <c r="E39" s="341"/>
      <c r="F39" s="341"/>
      <c r="G39" s="341"/>
      <c r="H39" s="105" t="str">
        <f>IF('Project 1 - Items of Work'!L11="","",'Project 1 - Items of Work'!L11)</f>
        <v/>
      </c>
    </row>
    <row r="40" spans="1:8" s="1" customFormat="1" ht="11.25" customHeight="1" x14ac:dyDescent="0.2">
      <c r="A40" s="340" t="s">
        <v>124</v>
      </c>
      <c r="B40" s="340"/>
      <c r="C40" s="340"/>
      <c r="D40" s="340"/>
      <c r="E40" s="340"/>
      <c r="F40" s="340"/>
      <c r="G40" s="340"/>
      <c r="H40" s="26" t="s">
        <v>98</v>
      </c>
    </row>
    <row r="41" spans="1:8" s="1" customFormat="1" ht="24.95" customHeight="1" x14ac:dyDescent="0.25">
      <c r="A41" s="338"/>
      <c r="B41" s="338"/>
      <c r="C41" s="338"/>
      <c r="D41" s="338"/>
      <c r="E41" s="337"/>
      <c r="F41" s="337"/>
      <c r="G41" s="337"/>
      <c r="H41" s="104"/>
    </row>
    <row r="42" spans="1:8" s="6" customFormat="1" ht="12.6" customHeight="1" x14ac:dyDescent="0.15">
      <c r="A42" s="318" t="s">
        <v>207</v>
      </c>
      <c r="B42" s="319"/>
      <c r="C42" s="319"/>
      <c r="D42" s="319"/>
      <c r="E42" s="319" t="s">
        <v>94</v>
      </c>
      <c r="F42" s="319"/>
      <c r="G42" s="319"/>
      <c r="H42" s="28" t="s">
        <v>95</v>
      </c>
    </row>
    <row r="43" spans="1:8" s="1" customFormat="1" ht="16.149999999999999" customHeight="1" x14ac:dyDescent="0.2">
      <c r="A43" s="320" t="s">
        <v>0</v>
      </c>
      <c r="B43" s="320"/>
      <c r="C43" s="320"/>
      <c r="D43" s="320"/>
      <c r="E43" s="320"/>
      <c r="F43" s="320"/>
      <c r="G43" s="320"/>
      <c r="H43" s="321"/>
    </row>
    <row r="44" spans="1:8" s="1" customFormat="1" ht="17.45" customHeight="1" x14ac:dyDescent="0.2">
      <c r="A44" s="322" t="s">
        <v>4</v>
      </c>
      <c r="B44" s="323"/>
      <c r="C44" s="323"/>
      <c r="D44" s="323"/>
      <c r="E44" s="323"/>
      <c r="F44" s="323"/>
      <c r="G44" s="323"/>
      <c r="H44" s="324"/>
    </row>
    <row r="45" spans="1:8" s="2" customFormat="1" ht="16.149999999999999" customHeight="1" x14ac:dyDescent="0.2">
      <c r="A45" s="290" t="s">
        <v>107</v>
      </c>
      <c r="B45" s="325"/>
      <c r="C45" s="325"/>
      <c r="D45" s="325"/>
      <c r="E45" s="325"/>
      <c r="F45" s="325"/>
      <c r="G45" s="325"/>
      <c r="H45" s="326"/>
    </row>
    <row r="46" spans="1:8" s="2" customFormat="1" ht="16.149999999999999" customHeight="1" x14ac:dyDescent="0.2">
      <c r="A46" s="327"/>
      <c r="B46" s="325"/>
      <c r="C46" s="325"/>
      <c r="D46" s="325"/>
      <c r="E46" s="325"/>
      <c r="F46" s="325"/>
      <c r="G46" s="325"/>
      <c r="H46" s="326"/>
    </row>
    <row r="47" spans="1:8" s="2" customFormat="1" ht="16.149999999999999" customHeight="1" x14ac:dyDescent="0.2">
      <c r="A47" s="327"/>
      <c r="B47" s="325"/>
      <c r="C47" s="325"/>
      <c r="D47" s="325"/>
      <c r="E47" s="325"/>
      <c r="F47" s="325"/>
      <c r="G47" s="325"/>
      <c r="H47" s="326"/>
    </row>
    <row r="48" spans="1:8" s="2" customFormat="1" ht="16.149999999999999" customHeight="1" x14ac:dyDescent="0.2">
      <c r="A48" s="328"/>
      <c r="B48" s="329"/>
      <c r="C48" s="329"/>
      <c r="D48" s="329"/>
      <c r="E48" s="329"/>
      <c r="F48" s="329"/>
      <c r="G48" s="329"/>
      <c r="H48" s="330"/>
    </row>
    <row r="49" spans="1:8" s="2" customFormat="1" ht="30" customHeight="1" x14ac:dyDescent="0.25">
      <c r="A49" s="167"/>
      <c r="B49" s="167"/>
      <c r="C49" s="167"/>
      <c r="D49" s="336"/>
      <c r="E49" s="336"/>
      <c r="F49" s="336"/>
      <c r="G49" s="336"/>
      <c r="H49" s="169"/>
    </row>
    <row r="50" spans="1:8" x14ac:dyDescent="0.2">
      <c r="A50" s="35" t="s">
        <v>11</v>
      </c>
      <c r="B50" s="35"/>
      <c r="C50" s="35"/>
      <c r="D50" s="35"/>
      <c r="E50" s="29" t="s">
        <v>96</v>
      </c>
      <c r="F50" s="36"/>
      <c r="G50" s="36"/>
      <c r="H50" s="29" t="s">
        <v>95</v>
      </c>
    </row>
    <row r="51" spans="1:8" s="2" customFormat="1" ht="30" customHeight="1" x14ac:dyDescent="0.25">
      <c r="A51" s="168"/>
      <c r="B51" s="168"/>
      <c r="C51" s="168"/>
      <c r="D51" s="337"/>
      <c r="E51" s="337"/>
      <c r="F51" s="337"/>
      <c r="G51" s="337"/>
      <c r="H51" s="170"/>
    </row>
    <row r="52" spans="1:8" x14ac:dyDescent="0.2">
      <c r="A52" s="35" t="s">
        <v>12</v>
      </c>
      <c r="B52" s="35"/>
      <c r="C52" s="35"/>
      <c r="D52" s="35"/>
      <c r="E52" s="29" t="s">
        <v>97</v>
      </c>
      <c r="F52" s="36"/>
      <c r="G52" s="36"/>
      <c r="H52" s="29" t="s">
        <v>95</v>
      </c>
    </row>
    <row r="53" spans="1:8" ht="30" customHeight="1" x14ac:dyDescent="0.2">
      <c r="A53" s="316"/>
      <c r="B53" s="316"/>
      <c r="C53" s="316"/>
      <c r="D53" s="316"/>
      <c r="E53" s="316"/>
      <c r="F53" s="316"/>
      <c r="G53" s="316"/>
      <c r="H53" s="316"/>
    </row>
    <row r="54" spans="1:8" ht="12.6" customHeight="1" x14ac:dyDescent="0.2">
      <c r="A54" s="45"/>
      <c r="B54" s="35"/>
      <c r="C54" s="35"/>
      <c r="D54" s="35"/>
      <c r="E54" s="64"/>
      <c r="F54" s="65"/>
      <c r="G54" s="65"/>
      <c r="H54" s="64"/>
    </row>
    <row r="55" spans="1:8" ht="30" customHeight="1" x14ac:dyDescent="0.2">
      <c r="A55" s="316"/>
      <c r="B55" s="316"/>
      <c r="C55" s="316"/>
      <c r="D55" s="316"/>
      <c r="E55" s="316"/>
      <c r="F55" s="316"/>
      <c r="G55" s="316"/>
      <c r="H55" s="316"/>
    </row>
    <row r="56" spans="1:8" x14ac:dyDescent="0.2">
      <c r="A56" s="45"/>
      <c r="B56" s="35"/>
      <c r="C56" s="35"/>
      <c r="D56" s="35"/>
      <c r="E56" s="64"/>
      <c r="F56" s="65"/>
      <c r="G56" s="65"/>
      <c r="H56" s="64"/>
    </row>
    <row r="57" spans="1:8" ht="7.15" customHeight="1" x14ac:dyDescent="0.2"/>
    <row r="58" spans="1:8" x14ac:dyDescent="0.2">
      <c r="A58" s="15" t="s">
        <v>7</v>
      </c>
      <c r="B58" s="14"/>
      <c r="C58" s="14"/>
      <c r="D58" s="14"/>
      <c r="E58" s="25" t="s">
        <v>93</v>
      </c>
      <c r="F58" s="14"/>
      <c r="G58" s="14"/>
      <c r="H58" s="46" t="str">
        <f>'Summary Payment Certification'!$H$58</f>
        <v>Revised 06/22/2022</v>
      </c>
    </row>
  </sheetData>
  <sheetProtection algorithmName="SHA-512" hashValue="9KOrsXQquahKWaWPnspiBuRf+FlIkJdpiYyFm2yW0WwjzaOeBXqDnK2vm2jXJLqc4wuFDgkIMyvJYvRIBz0V+w==" saltValue="DFaED/Caf2bqRmet+TVGEA==" spinCount="100000" sheet="1" selectLockedCells="1"/>
  <mergeCells count="41">
    <mergeCell ref="A41:D41"/>
    <mergeCell ref="E41:G41"/>
    <mergeCell ref="B12:E12"/>
    <mergeCell ref="A25:E25"/>
    <mergeCell ref="A26:E26"/>
    <mergeCell ref="A27:E27"/>
    <mergeCell ref="A28:E28"/>
    <mergeCell ref="A40:G40"/>
    <mergeCell ref="A35:E35"/>
    <mergeCell ref="A36:E36"/>
    <mergeCell ref="A37:E37"/>
    <mergeCell ref="A39:G39"/>
    <mergeCell ref="A30:E30"/>
    <mergeCell ref="A31:E31"/>
    <mergeCell ref="A32:E32"/>
    <mergeCell ref="A33:E33"/>
    <mergeCell ref="A55:H55"/>
    <mergeCell ref="A53:H53"/>
    <mergeCell ref="A45:H48"/>
    <mergeCell ref="A42:D42"/>
    <mergeCell ref="E42:G42"/>
    <mergeCell ref="A43:H43"/>
    <mergeCell ref="A44:H44"/>
    <mergeCell ref="D49:G49"/>
    <mergeCell ref="D51:G51"/>
    <mergeCell ref="A34:E34"/>
    <mergeCell ref="A29:D29"/>
    <mergeCell ref="G28:G29"/>
    <mergeCell ref="H28:H29"/>
    <mergeCell ref="F28:F29"/>
    <mergeCell ref="A24:E24"/>
    <mergeCell ref="A1:H5"/>
    <mergeCell ref="A6:H6"/>
    <mergeCell ref="A7:H7"/>
    <mergeCell ref="A8:H8"/>
    <mergeCell ref="A9:H11"/>
    <mergeCell ref="A20:D20"/>
    <mergeCell ref="A21:D21"/>
    <mergeCell ref="A23:E23"/>
    <mergeCell ref="A22:D22"/>
    <mergeCell ref="G12:H12"/>
  </mergeCells>
  <conditionalFormatting sqref="E29">
    <cfRule type="containsBlanks" dxfId="49" priority="3">
      <formula>LEN(TRIM(E29))=0</formula>
    </cfRule>
  </conditionalFormatting>
  <conditionalFormatting sqref="E29 G30 F33:G33">
    <cfRule type="containsBlanks" dxfId="48" priority="1">
      <formula>LEN(TRIM(E29))=0</formula>
    </cfRule>
  </conditionalFormatting>
  <printOptions horizontalCentered="1"/>
  <pageMargins left="0.375" right="0.375" top="0.5" bottom="0.5" header="0" footer="0"/>
  <pageSetup scale="65" orientation="portrait" horizontalDpi="4294967292" vertic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79998168889431442"/>
    <pageSetUpPr fitToPage="1"/>
  </sheetPr>
  <dimension ref="A6:R327"/>
  <sheetViews>
    <sheetView showGridLines="0" view="pageBreakPreview" zoomScale="70" zoomScaleNormal="100" zoomScaleSheetLayoutView="70" workbookViewId="0">
      <selection activeCell="B10" sqref="B10:G10"/>
    </sheetView>
  </sheetViews>
  <sheetFormatPr defaultRowHeight="12.75" x14ac:dyDescent="0.2"/>
  <cols>
    <col min="1" max="1" width="12.125" customWidth="1"/>
    <col min="2" max="2" width="29.25" style="54" customWidth="1"/>
    <col min="3" max="3" width="8.75" style="54" customWidth="1"/>
    <col min="4" max="4" width="12.75" customWidth="1"/>
    <col min="5" max="5" width="7.5" customWidth="1"/>
    <col min="6" max="6" width="12.75" customWidth="1"/>
    <col min="7" max="7" width="7.125" customWidth="1"/>
    <col min="8" max="8" width="12.75" customWidth="1"/>
    <col min="9" max="9" width="7.875" customWidth="1"/>
    <col min="10" max="12" width="12.75" customWidth="1"/>
    <col min="13" max="13" width="5.5" customWidth="1"/>
    <col min="14" max="14" width="51.75" customWidth="1"/>
  </cols>
  <sheetData>
    <row r="6" spans="1:13" x14ac:dyDescent="0.2">
      <c r="A6" s="283" t="s">
        <v>0</v>
      </c>
      <c r="B6" s="283"/>
      <c r="C6" s="283"/>
      <c r="D6" s="283"/>
      <c r="E6" s="283"/>
      <c r="F6" s="283"/>
      <c r="G6" s="283"/>
      <c r="H6" s="283"/>
      <c r="I6" s="283"/>
      <c r="J6" s="283"/>
      <c r="K6" s="283"/>
      <c r="L6" s="283"/>
    </row>
    <row r="7" spans="1:13" x14ac:dyDescent="0.2">
      <c r="A7" s="285" t="s">
        <v>1</v>
      </c>
      <c r="B7" s="285"/>
      <c r="C7" s="285"/>
      <c r="D7" s="285"/>
      <c r="E7" s="285"/>
      <c r="F7" s="285"/>
      <c r="G7" s="285"/>
      <c r="H7" s="285"/>
      <c r="I7" s="285"/>
      <c r="J7" s="285"/>
      <c r="K7" s="285"/>
      <c r="L7" s="285"/>
      <c r="M7" s="1"/>
    </row>
    <row r="8" spans="1:13" x14ac:dyDescent="0.2">
      <c r="A8" s="372" t="s">
        <v>231</v>
      </c>
      <c r="B8" s="372"/>
      <c r="C8" s="372"/>
      <c r="D8" s="372"/>
      <c r="E8" s="372"/>
      <c r="F8" s="372"/>
      <c r="G8" s="372"/>
      <c r="H8" s="372"/>
      <c r="I8" s="372"/>
      <c r="J8" s="372"/>
      <c r="K8" s="372"/>
      <c r="L8" s="372"/>
      <c r="M8" s="1"/>
    </row>
    <row r="9" spans="1:13" ht="13.5" thickBot="1" x14ac:dyDescent="0.25">
      <c r="A9" s="286" t="s">
        <v>123</v>
      </c>
      <c r="B9" s="286"/>
      <c r="C9" s="286"/>
      <c r="D9" s="286"/>
      <c r="E9" s="286"/>
      <c r="F9" s="286"/>
      <c r="G9" s="286"/>
      <c r="H9" s="373"/>
      <c r="I9" s="373"/>
      <c r="J9" s="373"/>
      <c r="K9" s="373"/>
      <c r="L9" s="373"/>
      <c r="M9" s="2"/>
    </row>
    <row r="10" spans="1:13" s="19" customFormat="1" x14ac:dyDescent="0.2">
      <c r="A10" s="8" t="s">
        <v>13</v>
      </c>
      <c r="B10" s="396"/>
      <c r="C10" s="396"/>
      <c r="D10" s="396"/>
      <c r="E10" s="396"/>
      <c r="F10" s="396"/>
      <c r="G10" s="397"/>
      <c r="H10" s="398" t="s">
        <v>14</v>
      </c>
      <c r="I10" s="399"/>
      <c r="J10" s="92"/>
      <c r="K10" s="131" t="s">
        <v>214</v>
      </c>
      <c r="L10" s="93"/>
      <c r="M10" s="2"/>
    </row>
    <row r="11" spans="1:13" s="19" customFormat="1" x14ac:dyDescent="0.2">
      <c r="A11" s="9" t="s">
        <v>8</v>
      </c>
      <c r="B11" s="396"/>
      <c r="C11" s="396"/>
      <c r="D11" s="396"/>
      <c r="E11" s="396"/>
      <c r="F11" s="396"/>
      <c r="G11" s="397"/>
      <c r="H11" s="404" t="s">
        <v>15</v>
      </c>
      <c r="I11" s="405"/>
      <c r="J11" s="96"/>
      <c r="K11" s="100" t="s">
        <v>212</v>
      </c>
      <c r="L11" s="141"/>
      <c r="M11" s="10"/>
    </row>
    <row r="12" spans="1:13" s="19" customFormat="1" ht="13.5" thickBot="1" x14ac:dyDescent="0.25">
      <c r="A12" s="9" t="s">
        <v>16</v>
      </c>
      <c r="B12" s="397"/>
      <c r="C12" s="401"/>
      <c r="D12" s="129" t="s">
        <v>10</v>
      </c>
      <c r="E12" s="397"/>
      <c r="F12" s="400"/>
      <c r="G12" s="400"/>
      <c r="H12" s="407" t="s">
        <v>9</v>
      </c>
      <c r="I12" s="408"/>
      <c r="J12" s="94"/>
      <c r="K12" s="130" t="s">
        <v>210</v>
      </c>
      <c r="L12" s="91"/>
      <c r="M12" s="10"/>
    </row>
    <row r="13" spans="1:13" s="19" customFormat="1" x14ac:dyDescent="0.2">
      <c r="A13" s="9" t="s">
        <v>17</v>
      </c>
      <c r="B13" s="397"/>
      <c r="C13" s="401"/>
      <c r="D13" s="100" t="s">
        <v>173</v>
      </c>
      <c r="E13" s="397"/>
      <c r="F13" s="400"/>
      <c r="G13" s="401"/>
      <c r="H13" s="402" t="s">
        <v>211</v>
      </c>
      <c r="I13" s="403"/>
      <c r="J13" s="95"/>
      <c r="K13" s="102" t="s">
        <v>213</v>
      </c>
      <c r="L13" s="95"/>
      <c r="M13" s="90"/>
    </row>
    <row r="14" spans="1:13" s="19" customFormat="1" x14ac:dyDescent="0.2">
      <c r="A14" s="331"/>
      <c r="B14" s="331"/>
      <c r="C14" s="331"/>
      <c r="D14" s="331"/>
      <c r="E14" s="331"/>
      <c r="F14" s="331"/>
      <c r="G14" s="331"/>
      <c r="H14" s="331"/>
      <c r="I14" s="331"/>
      <c r="J14" s="331"/>
      <c r="K14" s="331"/>
      <c r="L14" s="331"/>
      <c r="M14" s="3"/>
    </row>
    <row r="15" spans="1:13" s="19" customFormat="1" x14ac:dyDescent="0.2">
      <c r="A15" s="406" t="s">
        <v>156</v>
      </c>
      <c r="B15" s="406"/>
      <c r="C15" s="406"/>
      <c r="D15" s="406"/>
      <c r="E15" s="406"/>
      <c r="F15" s="406"/>
      <c r="G15" s="406"/>
      <c r="H15" s="406"/>
      <c r="I15" s="406"/>
      <c r="J15" s="406"/>
      <c r="K15" s="406"/>
      <c r="L15" s="406"/>
    </row>
    <row r="16" spans="1:13" s="12" customFormat="1" x14ac:dyDescent="0.2">
      <c r="A16" s="409" t="s">
        <v>73</v>
      </c>
      <c r="B16" s="344" t="s">
        <v>74</v>
      </c>
      <c r="C16" s="345"/>
      <c r="D16" s="410" t="s">
        <v>75</v>
      </c>
      <c r="E16" s="411" t="s">
        <v>76</v>
      </c>
      <c r="F16" s="411"/>
      <c r="G16" s="411"/>
      <c r="H16" s="411"/>
      <c r="I16" s="411"/>
      <c r="J16" s="411"/>
      <c r="K16" s="410" t="s">
        <v>77</v>
      </c>
      <c r="L16" s="410"/>
    </row>
    <row r="17" spans="1:12" s="12" customFormat="1" x14ac:dyDescent="0.2">
      <c r="A17" s="409"/>
      <c r="B17" s="362"/>
      <c r="C17" s="363"/>
      <c r="D17" s="410"/>
      <c r="E17" s="411" t="s">
        <v>78</v>
      </c>
      <c r="F17" s="411"/>
      <c r="G17" s="411" t="s">
        <v>79</v>
      </c>
      <c r="H17" s="411"/>
      <c r="I17" s="411" t="s">
        <v>80</v>
      </c>
      <c r="J17" s="411"/>
      <c r="K17" s="410"/>
      <c r="L17" s="410"/>
    </row>
    <row r="18" spans="1:12" s="12" customFormat="1" x14ac:dyDescent="0.2">
      <c r="A18" s="409"/>
      <c r="B18" s="346"/>
      <c r="C18" s="347"/>
      <c r="D18" s="410"/>
      <c r="E18" s="11" t="s">
        <v>81</v>
      </c>
      <c r="F18" s="11" t="s">
        <v>82</v>
      </c>
      <c r="G18" s="11" t="s">
        <v>81</v>
      </c>
      <c r="H18" s="11" t="s">
        <v>82</v>
      </c>
      <c r="I18" s="11" t="s">
        <v>81</v>
      </c>
      <c r="J18" s="11" t="s">
        <v>82</v>
      </c>
      <c r="K18" s="11" t="s">
        <v>81</v>
      </c>
      <c r="L18" s="11" t="s">
        <v>82</v>
      </c>
    </row>
    <row r="19" spans="1:12" s="12" customFormat="1" x14ac:dyDescent="0.2">
      <c r="A19" s="103" t="s">
        <v>99</v>
      </c>
      <c r="B19" s="393" t="s">
        <v>154</v>
      </c>
      <c r="C19" s="394"/>
      <c r="D19" s="367"/>
      <c r="E19" s="368"/>
      <c r="F19" s="368"/>
      <c r="G19" s="368"/>
      <c r="H19" s="368"/>
      <c r="I19" s="368"/>
      <c r="J19" s="368"/>
      <c r="K19" s="368"/>
      <c r="L19" s="369"/>
    </row>
    <row r="20" spans="1:12" s="12" customFormat="1" x14ac:dyDescent="0.2">
      <c r="A20" s="132" t="s">
        <v>144</v>
      </c>
      <c r="B20" s="412" t="s">
        <v>131</v>
      </c>
      <c r="C20" s="413"/>
      <c r="D20" s="185">
        <v>0</v>
      </c>
      <c r="E20" s="152">
        <v>0</v>
      </c>
      <c r="F20" s="186" t="str">
        <f>IF($L$12="Design-Build",(SUM(D20*E20)),"N/A")</f>
        <v>N/A</v>
      </c>
      <c r="G20" s="152">
        <v>0</v>
      </c>
      <c r="H20" s="186" t="str">
        <f>IF($L$12="Design-Build",SUM(D20*G20),"N/A")</f>
        <v>N/A</v>
      </c>
      <c r="I20" s="18">
        <f t="shared" ref="I20:I27" si="0">SUM(E20+G20)</f>
        <v>0</v>
      </c>
      <c r="J20" s="186" t="str">
        <f>IF($L$12="Design-Build",SUM(D20*I20),"N/A")</f>
        <v>N/A</v>
      </c>
      <c r="K20" s="187" t="str">
        <f>IF($L$12="Design-Build",SUM(100%-I20),"N/A")</f>
        <v>N/A</v>
      </c>
      <c r="L20" s="186" t="str">
        <f>IF($L$12="Design-Build",SUM(D20-J20),"N/A")</f>
        <v>N/A</v>
      </c>
    </row>
    <row r="21" spans="1:12" s="12" customFormat="1" x14ac:dyDescent="0.2">
      <c r="A21" s="132" t="s">
        <v>145</v>
      </c>
      <c r="B21" s="370" t="s">
        <v>88</v>
      </c>
      <c r="C21" s="371"/>
      <c r="D21" s="185">
        <v>0</v>
      </c>
      <c r="E21" s="152">
        <v>0</v>
      </c>
      <c r="F21" s="186" t="str">
        <f t="shared" ref="F21:F46" si="1">IF($L$12="Design-Build",(SUM(D21*E21)),"N/A")</f>
        <v>N/A</v>
      </c>
      <c r="G21" s="152">
        <v>0</v>
      </c>
      <c r="H21" s="186" t="str">
        <f t="shared" ref="H21:H46" si="2">IF($L$12="Design-Build",SUM(D21*G21),"N/A")</f>
        <v>N/A</v>
      </c>
      <c r="I21" s="18">
        <f t="shared" si="0"/>
        <v>0</v>
      </c>
      <c r="J21" s="186" t="str">
        <f t="shared" ref="J21:J46" si="3">IF($L$12="Design-Build",SUM(D21*I21),"N/A")</f>
        <v>N/A</v>
      </c>
      <c r="K21" s="187" t="str">
        <f t="shared" ref="K21:K46" si="4">IF($L$12="Design-Build",SUM(100%-I21),"N/A")</f>
        <v>N/A</v>
      </c>
      <c r="L21" s="186" t="str">
        <f>IF($L$12="Design-Build",SUM(D21-J21),"N/A")</f>
        <v>N/A</v>
      </c>
    </row>
    <row r="22" spans="1:12" s="12" customFormat="1" x14ac:dyDescent="0.2">
      <c r="A22" s="132" t="s">
        <v>146</v>
      </c>
      <c r="B22" s="370" t="s">
        <v>88</v>
      </c>
      <c r="C22" s="371"/>
      <c r="D22" s="185">
        <v>0</v>
      </c>
      <c r="E22" s="152">
        <v>0</v>
      </c>
      <c r="F22" s="186" t="str">
        <f t="shared" si="1"/>
        <v>N/A</v>
      </c>
      <c r="G22" s="152">
        <v>0</v>
      </c>
      <c r="H22" s="186" t="str">
        <f t="shared" si="2"/>
        <v>N/A</v>
      </c>
      <c r="I22" s="18">
        <f t="shared" si="0"/>
        <v>0</v>
      </c>
      <c r="J22" s="186" t="str">
        <f t="shared" si="3"/>
        <v>N/A</v>
      </c>
      <c r="K22" s="187" t="str">
        <f t="shared" si="4"/>
        <v>N/A</v>
      </c>
      <c r="L22" s="186" t="str">
        <f t="shared" ref="L22:L46" si="5">IF($L$12="Design-Build",SUM(D22-J22),"N/A")</f>
        <v>N/A</v>
      </c>
    </row>
    <row r="23" spans="1:12" s="12" customFormat="1" x14ac:dyDescent="0.2">
      <c r="A23" s="132" t="s">
        <v>147</v>
      </c>
      <c r="B23" s="370" t="s">
        <v>88</v>
      </c>
      <c r="C23" s="371"/>
      <c r="D23" s="185">
        <v>0</v>
      </c>
      <c r="E23" s="152">
        <v>0</v>
      </c>
      <c r="F23" s="186" t="str">
        <f t="shared" si="1"/>
        <v>N/A</v>
      </c>
      <c r="G23" s="152">
        <v>0</v>
      </c>
      <c r="H23" s="186" t="str">
        <f t="shared" si="2"/>
        <v>N/A</v>
      </c>
      <c r="I23" s="18">
        <f t="shared" si="0"/>
        <v>0</v>
      </c>
      <c r="J23" s="186" t="str">
        <f t="shared" si="3"/>
        <v>N/A</v>
      </c>
      <c r="K23" s="187" t="str">
        <f t="shared" si="4"/>
        <v>N/A</v>
      </c>
      <c r="L23" s="186" t="str">
        <f t="shared" si="5"/>
        <v>N/A</v>
      </c>
    </row>
    <row r="24" spans="1:12" s="12" customFormat="1" x14ac:dyDescent="0.2">
      <c r="A24" s="132" t="s">
        <v>151</v>
      </c>
      <c r="B24" s="370" t="s">
        <v>88</v>
      </c>
      <c r="C24" s="371"/>
      <c r="D24" s="185">
        <v>0</v>
      </c>
      <c r="E24" s="152">
        <v>0</v>
      </c>
      <c r="F24" s="186" t="str">
        <f t="shared" ref="F24:F25" si="6">IF($L$12="Design-Build",(SUM(D24*E24)),"N/A")</f>
        <v>N/A</v>
      </c>
      <c r="G24" s="152">
        <v>0</v>
      </c>
      <c r="H24" s="186" t="str">
        <f t="shared" ref="H24:H25" si="7">IF($L$12="Design-Build",SUM(D24*G24),"N/A")</f>
        <v>N/A</v>
      </c>
      <c r="I24" s="18">
        <f t="shared" si="0"/>
        <v>0</v>
      </c>
      <c r="J24" s="186" t="str">
        <f t="shared" ref="J24:J25" si="8">IF($L$12="Design-Build",SUM(D24*I24),"N/A")</f>
        <v>N/A</v>
      </c>
      <c r="K24" s="187" t="str">
        <f t="shared" ref="K24:K25" si="9">IF($L$12="Design-Build",SUM(100%-I24),"N/A")</f>
        <v>N/A</v>
      </c>
      <c r="L24" s="186" t="str">
        <f t="shared" ref="L24:L25" si="10">IF($L$12="Design-Build",SUM(D24-J24),"N/A")</f>
        <v>N/A</v>
      </c>
    </row>
    <row r="25" spans="1:12" s="12" customFormat="1" x14ac:dyDescent="0.2">
      <c r="A25" s="132" t="s">
        <v>220</v>
      </c>
      <c r="B25" s="370" t="s">
        <v>88</v>
      </c>
      <c r="C25" s="371"/>
      <c r="D25" s="185">
        <v>0</v>
      </c>
      <c r="E25" s="152">
        <v>0</v>
      </c>
      <c r="F25" s="186" t="str">
        <f t="shared" si="6"/>
        <v>N/A</v>
      </c>
      <c r="G25" s="152">
        <v>0</v>
      </c>
      <c r="H25" s="186" t="str">
        <f t="shared" si="7"/>
        <v>N/A</v>
      </c>
      <c r="I25" s="18">
        <f t="shared" si="0"/>
        <v>0</v>
      </c>
      <c r="J25" s="186" t="str">
        <f t="shared" si="8"/>
        <v>N/A</v>
      </c>
      <c r="K25" s="187" t="str">
        <f t="shared" si="9"/>
        <v>N/A</v>
      </c>
      <c r="L25" s="186" t="str">
        <f t="shared" si="10"/>
        <v>N/A</v>
      </c>
    </row>
    <row r="26" spans="1:12" s="12" customFormat="1" x14ac:dyDescent="0.2">
      <c r="A26" s="132" t="s">
        <v>221</v>
      </c>
      <c r="B26" s="370" t="s">
        <v>88</v>
      </c>
      <c r="C26" s="371"/>
      <c r="D26" s="185">
        <v>0</v>
      </c>
      <c r="E26" s="152">
        <v>0</v>
      </c>
      <c r="F26" s="186" t="str">
        <f t="shared" si="1"/>
        <v>N/A</v>
      </c>
      <c r="G26" s="152">
        <v>0</v>
      </c>
      <c r="H26" s="186" t="str">
        <f t="shared" si="2"/>
        <v>N/A</v>
      </c>
      <c r="I26" s="18">
        <f t="shared" si="0"/>
        <v>0</v>
      </c>
      <c r="J26" s="186" t="str">
        <f t="shared" si="3"/>
        <v>N/A</v>
      </c>
      <c r="K26" s="187" t="str">
        <f t="shared" si="4"/>
        <v>N/A</v>
      </c>
      <c r="L26" s="186" t="str">
        <f t="shared" si="5"/>
        <v>N/A</v>
      </c>
    </row>
    <row r="27" spans="1:12" s="12" customFormat="1" x14ac:dyDescent="0.2">
      <c r="A27" s="132" t="s">
        <v>222</v>
      </c>
      <c r="B27" s="370" t="s">
        <v>88</v>
      </c>
      <c r="C27" s="371"/>
      <c r="D27" s="185">
        <v>0</v>
      </c>
      <c r="E27" s="152">
        <v>0</v>
      </c>
      <c r="F27" s="186" t="str">
        <f t="shared" si="1"/>
        <v>N/A</v>
      </c>
      <c r="G27" s="152">
        <v>0</v>
      </c>
      <c r="H27" s="186" t="str">
        <f t="shared" si="2"/>
        <v>N/A</v>
      </c>
      <c r="I27" s="18">
        <f t="shared" si="0"/>
        <v>0</v>
      </c>
      <c r="J27" s="186" t="str">
        <f t="shared" si="3"/>
        <v>N/A</v>
      </c>
      <c r="K27" s="187" t="str">
        <f t="shared" si="4"/>
        <v>N/A</v>
      </c>
      <c r="L27" s="186" t="str">
        <f t="shared" si="5"/>
        <v>N/A</v>
      </c>
    </row>
    <row r="28" spans="1:12" s="12" customFormat="1" x14ac:dyDescent="0.2">
      <c r="A28" s="133"/>
      <c r="B28" s="393" t="s">
        <v>203</v>
      </c>
      <c r="C28" s="394"/>
      <c r="D28" s="367"/>
      <c r="E28" s="368"/>
      <c r="F28" s="368"/>
      <c r="G28" s="368"/>
      <c r="H28" s="368"/>
      <c r="I28" s="368"/>
      <c r="J28" s="368"/>
      <c r="K28" s="368"/>
      <c r="L28" s="369"/>
    </row>
    <row r="29" spans="1:12" s="12" customFormat="1" x14ac:dyDescent="0.2">
      <c r="A29" s="132" t="s">
        <v>134</v>
      </c>
      <c r="B29" s="419" t="s">
        <v>205</v>
      </c>
      <c r="C29" s="420"/>
      <c r="D29" s="185">
        <v>0</v>
      </c>
      <c r="E29" s="152">
        <v>0</v>
      </c>
      <c r="F29" s="186" t="str">
        <f t="shared" si="1"/>
        <v>N/A</v>
      </c>
      <c r="G29" s="152">
        <v>0</v>
      </c>
      <c r="H29" s="186" t="str">
        <f t="shared" si="2"/>
        <v>N/A</v>
      </c>
      <c r="I29" s="18">
        <f>SUM(E29+G29)</f>
        <v>0</v>
      </c>
      <c r="J29" s="186" t="str">
        <f t="shared" si="3"/>
        <v>N/A</v>
      </c>
      <c r="K29" s="187" t="str">
        <f t="shared" si="4"/>
        <v>N/A</v>
      </c>
      <c r="L29" s="186" t="str">
        <f t="shared" si="5"/>
        <v>N/A</v>
      </c>
    </row>
    <row r="30" spans="1:12" s="12" customFormat="1" x14ac:dyDescent="0.2">
      <c r="A30" s="132" t="s">
        <v>135</v>
      </c>
      <c r="B30" s="415" t="s">
        <v>125</v>
      </c>
      <c r="C30" s="416"/>
      <c r="D30" s="185">
        <v>0</v>
      </c>
      <c r="E30" s="152">
        <v>0</v>
      </c>
      <c r="F30" s="186" t="str">
        <f t="shared" si="1"/>
        <v>N/A</v>
      </c>
      <c r="G30" s="152">
        <v>0</v>
      </c>
      <c r="H30" s="186" t="str">
        <f t="shared" si="2"/>
        <v>N/A</v>
      </c>
      <c r="I30" s="18">
        <f>SUM(E30+G30)</f>
        <v>0</v>
      </c>
      <c r="J30" s="186" t="str">
        <f t="shared" si="3"/>
        <v>N/A</v>
      </c>
      <c r="K30" s="187" t="str">
        <f t="shared" si="4"/>
        <v>N/A</v>
      </c>
      <c r="L30" s="186" t="str">
        <f t="shared" si="5"/>
        <v>N/A</v>
      </c>
    </row>
    <row r="31" spans="1:12" s="12" customFormat="1" x14ac:dyDescent="0.2">
      <c r="A31" s="132" t="s">
        <v>136</v>
      </c>
      <c r="B31" s="415" t="s">
        <v>126</v>
      </c>
      <c r="C31" s="416"/>
      <c r="D31" s="185">
        <v>0</v>
      </c>
      <c r="E31" s="152">
        <v>0</v>
      </c>
      <c r="F31" s="186" t="str">
        <f t="shared" si="1"/>
        <v>N/A</v>
      </c>
      <c r="G31" s="152">
        <v>0</v>
      </c>
      <c r="H31" s="186" t="str">
        <f t="shared" si="2"/>
        <v>N/A</v>
      </c>
      <c r="I31" s="18">
        <f>SUM(E31+G31)</f>
        <v>0</v>
      </c>
      <c r="J31" s="186" t="str">
        <f t="shared" si="3"/>
        <v>N/A</v>
      </c>
      <c r="K31" s="187" t="str">
        <f t="shared" si="4"/>
        <v>N/A</v>
      </c>
      <c r="L31" s="186" t="str">
        <f t="shared" si="5"/>
        <v>N/A</v>
      </c>
    </row>
    <row r="32" spans="1:12" s="12" customFormat="1" x14ac:dyDescent="0.2">
      <c r="A32" s="132" t="s">
        <v>137</v>
      </c>
      <c r="B32" s="415" t="s">
        <v>127</v>
      </c>
      <c r="C32" s="416"/>
      <c r="D32" s="185">
        <v>0</v>
      </c>
      <c r="E32" s="152">
        <v>0</v>
      </c>
      <c r="F32" s="186" t="str">
        <f t="shared" si="1"/>
        <v>N/A</v>
      </c>
      <c r="G32" s="152">
        <v>0</v>
      </c>
      <c r="H32" s="186" t="str">
        <f t="shared" si="2"/>
        <v>N/A</v>
      </c>
      <c r="I32" s="18">
        <f>SUM(E32+G32)</f>
        <v>0</v>
      </c>
      <c r="J32" s="186" t="str">
        <f t="shared" si="3"/>
        <v>N/A</v>
      </c>
      <c r="K32" s="187" t="str">
        <f t="shared" si="4"/>
        <v>N/A</v>
      </c>
      <c r="L32" s="186" t="str">
        <f t="shared" si="5"/>
        <v>N/A</v>
      </c>
    </row>
    <row r="33" spans="1:14" s="12" customFormat="1" x14ac:dyDescent="0.2">
      <c r="A33" s="132" t="s">
        <v>138</v>
      </c>
      <c r="B33" s="417" t="s">
        <v>128</v>
      </c>
      <c r="C33" s="418"/>
      <c r="D33" s="185">
        <v>0</v>
      </c>
      <c r="E33" s="152">
        <v>0</v>
      </c>
      <c r="F33" s="186" t="str">
        <f t="shared" si="1"/>
        <v>N/A</v>
      </c>
      <c r="G33" s="152">
        <v>0</v>
      </c>
      <c r="H33" s="186" t="str">
        <f t="shared" si="2"/>
        <v>N/A</v>
      </c>
      <c r="I33" s="18">
        <f t="shared" ref="I33:I46" si="11">SUM(E33+G33)</f>
        <v>0</v>
      </c>
      <c r="J33" s="186" t="str">
        <f t="shared" si="3"/>
        <v>N/A</v>
      </c>
      <c r="K33" s="187" t="str">
        <f t="shared" si="4"/>
        <v>N/A</v>
      </c>
      <c r="L33" s="186" t="str">
        <f t="shared" si="5"/>
        <v>N/A</v>
      </c>
    </row>
    <row r="34" spans="1:14" s="12" customFormat="1" x14ac:dyDescent="0.2">
      <c r="A34" s="132" t="s">
        <v>139</v>
      </c>
      <c r="B34" s="421" t="s">
        <v>129</v>
      </c>
      <c r="C34" s="422"/>
      <c r="D34" s="185">
        <v>0</v>
      </c>
      <c r="E34" s="152">
        <v>0</v>
      </c>
      <c r="F34" s="186" t="str">
        <f t="shared" si="1"/>
        <v>N/A</v>
      </c>
      <c r="G34" s="152">
        <v>0</v>
      </c>
      <c r="H34" s="186" t="str">
        <f t="shared" si="2"/>
        <v>N/A</v>
      </c>
      <c r="I34" s="18">
        <f t="shared" si="11"/>
        <v>0</v>
      </c>
      <c r="J34" s="186" t="str">
        <f t="shared" si="3"/>
        <v>N/A</v>
      </c>
      <c r="K34" s="187" t="str">
        <f t="shared" si="4"/>
        <v>N/A</v>
      </c>
      <c r="L34" s="186" t="str">
        <f t="shared" si="5"/>
        <v>N/A</v>
      </c>
    </row>
    <row r="35" spans="1:14" s="12" customFormat="1" x14ac:dyDescent="0.2">
      <c r="A35" s="132" t="s">
        <v>140</v>
      </c>
      <c r="B35" s="370" t="s">
        <v>233</v>
      </c>
      <c r="C35" s="371"/>
      <c r="D35" s="185">
        <v>0</v>
      </c>
      <c r="E35" s="152">
        <v>0</v>
      </c>
      <c r="F35" s="186" t="str">
        <f t="shared" ref="F35:F38" si="12">IF($L$12="Design-Build",(SUM(D35*E35)),"N/A")</f>
        <v>N/A</v>
      </c>
      <c r="G35" s="152">
        <v>0</v>
      </c>
      <c r="H35" s="186" t="str">
        <f t="shared" ref="H35:H38" si="13">IF($L$12="Design-Build",SUM(D35*G35),"N/A")</f>
        <v>N/A</v>
      </c>
      <c r="I35" s="18">
        <f t="shared" ref="I35:I38" si="14">SUM(E35+G35)</f>
        <v>0</v>
      </c>
      <c r="J35" s="186" t="str">
        <f t="shared" ref="J35:J38" si="15">IF($L$12="Design-Build",SUM(D35*I35),"N/A")</f>
        <v>N/A</v>
      </c>
      <c r="K35" s="187" t="str">
        <f t="shared" ref="K35:K38" si="16">IF($L$12="Design-Build",SUM(100%-I35),"N/A")</f>
        <v>N/A</v>
      </c>
      <c r="L35" s="186" t="str">
        <f t="shared" ref="L35:L38" si="17">IF($L$12="Design-Build",SUM(D35-J35),"N/A")</f>
        <v>N/A</v>
      </c>
    </row>
    <row r="36" spans="1:14" s="12" customFormat="1" x14ac:dyDescent="0.2">
      <c r="A36" s="132" t="s">
        <v>141</v>
      </c>
      <c r="B36" s="370" t="s">
        <v>234</v>
      </c>
      <c r="C36" s="371"/>
      <c r="D36" s="185">
        <v>0</v>
      </c>
      <c r="E36" s="152">
        <v>0</v>
      </c>
      <c r="F36" s="186" t="str">
        <f t="shared" si="12"/>
        <v>N/A</v>
      </c>
      <c r="G36" s="152">
        <v>0</v>
      </c>
      <c r="H36" s="186" t="str">
        <f t="shared" si="13"/>
        <v>N/A</v>
      </c>
      <c r="I36" s="18">
        <f t="shared" si="14"/>
        <v>0</v>
      </c>
      <c r="J36" s="186" t="str">
        <f t="shared" si="15"/>
        <v>N/A</v>
      </c>
      <c r="K36" s="187" t="str">
        <f t="shared" si="16"/>
        <v>N/A</v>
      </c>
      <c r="L36" s="186" t="str">
        <f t="shared" si="17"/>
        <v>N/A</v>
      </c>
    </row>
    <row r="37" spans="1:14" s="12" customFormat="1" x14ac:dyDescent="0.2">
      <c r="A37" s="132" t="s">
        <v>142</v>
      </c>
      <c r="B37" s="370" t="s">
        <v>88</v>
      </c>
      <c r="C37" s="371"/>
      <c r="D37" s="185">
        <v>0</v>
      </c>
      <c r="E37" s="152">
        <v>0</v>
      </c>
      <c r="F37" s="186" t="str">
        <f t="shared" si="12"/>
        <v>N/A</v>
      </c>
      <c r="G37" s="152">
        <v>0</v>
      </c>
      <c r="H37" s="186" t="str">
        <f t="shared" si="13"/>
        <v>N/A</v>
      </c>
      <c r="I37" s="18">
        <f t="shared" si="14"/>
        <v>0</v>
      </c>
      <c r="J37" s="186" t="str">
        <f t="shared" si="15"/>
        <v>N/A</v>
      </c>
      <c r="K37" s="187" t="str">
        <f t="shared" si="16"/>
        <v>N/A</v>
      </c>
      <c r="L37" s="186" t="str">
        <f t="shared" si="17"/>
        <v>N/A</v>
      </c>
    </row>
    <row r="38" spans="1:14" s="12" customFormat="1" x14ac:dyDescent="0.2">
      <c r="A38" s="132" t="s">
        <v>143</v>
      </c>
      <c r="B38" s="370" t="s">
        <v>88</v>
      </c>
      <c r="C38" s="371"/>
      <c r="D38" s="185">
        <v>0</v>
      </c>
      <c r="E38" s="152">
        <v>0</v>
      </c>
      <c r="F38" s="186" t="str">
        <f t="shared" si="12"/>
        <v>N/A</v>
      </c>
      <c r="G38" s="152">
        <v>0</v>
      </c>
      <c r="H38" s="186" t="str">
        <f t="shared" si="13"/>
        <v>N/A</v>
      </c>
      <c r="I38" s="18">
        <f t="shared" si="14"/>
        <v>0</v>
      </c>
      <c r="J38" s="186" t="str">
        <f t="shared" si="15"/>
        <v>N/A</v>
      </c>
      <c r="K38" s="187" t="str">
        <f t="shared" si="16"/>
        <v>N/A</v>
      </c>
      <c r="L38" s="186" t="str">
        <f t="shared" si="17"/>
        <v>N/A</v>
      </c>
    </row>
    <row r="39" spans="1:14" s="12" customFormat="1" x14ac:dyDescent="0.2">
      <c r="A39" s="132" t="s">
        <v>148</v>
      </c>
      <c r="B39" s="370" t="s">
        <v>88</v>
      </c>
      <c r="C39" s="371"/>
      <c r="D39" s="185">
        <v>0</v>
      </c>
      <c r="E39" s="152">
        <v>0</v>
      </c>
      <c r="F39" s="186" t="str">
        <f t="shared" si="1"/>
        <v>N/A</v>
      </c>
      <c r="G39" s="152">
        <v>0</v>
      </c>
      <c r="H39" s="186" t="str">
        <f t="shared" si="2"/>
        <v>N/A</v>
      </c>
      <c r="I39" s="18">
        <f t="shared" si="11"/>
        <v>0</v>
      </c>
      <c r="J39" s="186" t="str">
        <f t="shared" si="3"/>
        <v>N/A</v>
      </c>
      <c r="K39" s="187" t="str">
        <f t="shared" si="4"/>
        <v>N/A</v>
      </c>
      <c r="L39" s="186" t="str">
        <f t="shared" si="5"/>
        <v>N/A</v>
      </c>
    </row>
    <row r="40" spans="1:14" s="12" customFormat="1" x14ac:dyDescent="0.2">
      <c r="A40" s="132" t="s">
        <v>149</v>
      </c>
      <c r="B40" s="370" t="s">
        <v>88</v>
      </c>
      <c r="C40" s="371"/>
      <c r="D40" s="185">
        <v>0</v>
      </c>
      <c r="E40" s="152">
        <v>0</v>
      </c>
      <c r="F40" s="186" t="str">
        <f t="shared" si="1"/>
        <v>N/A</v>
      </c>
      <c r="G40" s="152">
        <v>0</v>
      </c>
      <c r="H40" s="186" t="str">
        <f t="shared" si="2"/>
        <v>N/A</v>
      </c>
      <c r="I40" s="18">
        <f t="shared" si="11"/>
        <v>0</v>
      </c>
      <c r="J40" s="186" t="str">
        <f t="shared" si="3"/>
        <v>N/A</v>
      </c>
      <c r="K40" s="187" t="str">
        <f t="shared" si="4"/>
        <v>N/A</v>
      </c>
      <c r="L40" s="186" t="str">
        <f t="shared" si="5"/>
        <v>N/A</v>
      </c>
    </row>
    <row r="41" spans="1:14" s="12" customFormat="1" x14ac:dyDescent="0.2">
      <c r="A41" s="132" t="s">
        <v>150</v>
      </c>
      <c r="B41" s="370" t="s">
        <v>88</v>
      </c>
      <c r="C41" s="371"/>
      <c r="D41" s="185">
        <v>0</v>
      </c>
      <c r="E41" s="152">
        <v>0</v>
      </c>
      <c r="F41" s="186" t="str">
        <f t="shared" si="1"/>
        <v>N/A</v>
      </c>
      <c r="G41" s="152">
        <v>0</v>
      </c>
      <c r="H41" s="186" t="str">
        <f t="shared" si="2"/>
        <v>N/A</v>
      </c>
      <c r="I41" s="18">
        <f t="shared" si="11"/>
        <v>0</v>
      </c>
      <c r="J41" s="186" t="str">
        <f t="shared" si="3"/>
        <v>N/A</v>
      </c>
      <c r="K41" s="187" t="str">
        <f t="shared" si="4"/>
        <v>N/A</v>
      </c>
      <c r="L41" s="186" t="str">
        <f t="shared" si="5"/>
        <v>N/A</v>
      </c>
    </row>
    <row r="42" spans="1:14" s="12" customFormat="1" x14ac:dyDescent="0.2">
      <c r="A42" s="132" t="s">
        <v>219</v>
      </c>
      <c r="B42" s="370" t="s">
        <v>88</v>
      </c>
      <c r="C42" s="371"/>
      <c r="D42" s="185">
        <v>0</v>
      </c>
      <c r="E42" s="152">
        <v>0</v>
      </c>
      <c r="F42" s="186" t="str">
        <f t="shared" si="1"/>
        <v>N/A</v>
      </c>
      <c r="G42" s="152">
        <v>0</v>
      </c>
      <c r="H42" s="186" t="str">
        <f t="shared" si="2"/>
        <v>N/A</v>
      </c>
      <c r="I42" s="18">
        <f t="shared" si="11"/>
        <v>0</v>
      </c>
      <c r="J42" s="186" t="str">
        <f t="shared" si="3"/>
        <v>N/A</v>
      </c>
      <c r="K42" s="187" t="str">
        <f t="shared" si="4"/>
        <v>N/A</v>
      </c>
      <c r="L42" s="186" t="str">
        <f t="shared" si="5"/>
        <v>N/A</v>
      </c>
    </row>
    <row r="43" spans="1:14" s="12" customFormat="1" x14ac:dyDescent="0.2">
      <c r="A43" s="132" t="s">
        <v>223</v>
      </c>
      <c r="B43" s="370" t="s">
        <v>88</v>
      </c>
      <c r="C43" s="371"/>
      <c r="D43" s="185">
        <v>0</v>
      </c>
      <c r="E43" s="152">
        <v>0</v>
      </c>
      <c r="F43" s="186" t="str">
        <f t="shared" si="1"/>
        <v>N/A</v>
      </c>
      <c r="G43" s="152">
        <v>0</v>
      </c>
      <c r="H43" s="186" t="str">
        <f t="shared" si="2"/>
        <v>N/A</v>
      </c>
      <c r="I43" s="18">
        <f t="shared" si="11"/>
        <v>0</v>
      </c>
      <c r="J43" s="186" t="str">
        <f t="shared" si="3"/>
        <v>N/A</v>
      </c>
      <c r="K43" s="187" t="str">
        <f t="shared" si="4"/>
        <v>N/A</v>
      </c>
      <c r="L43" s="186" t="str">
        <f t="shared" si="5"/>
        <v>N/A</v>
      </c>
    </row>
    <row r="44" spans="1:14" s="12" customFormat="1" x14ac:dyDescent="0.2">
      <c r="A44" s="132" t="s">
        <v>224</v>
      </c>
      <c r="B44" s="370" t="s">
        <v>88</v>
      </c>
      <c r="C44" s="371"/>
      <c r="D44" s="185">
        <v>0</v>
      </c>
      <c r="E44" s="152">
        <v>0</v>
      </c>
      <c r="F44" s="186" t="str">
        <f t="shared" ref="F44" si="18">IF($L$12="Design-Build",(SUM(D44*E44)),"N/A")</f>
        <v>N/A</v>
      </c>
      <c r="G44" s="152">
        <v>0</v>
      </c>
      <c r="H44" s="186" t="str">
        <f t="shared" ref="H44" si="19">IF($L$12="Design-Build",SUM(D44*G44),"N/A")</f>
        <v>N/A</v>
      </c>
      <c r="I44" s="18">
        <f t="shared" ref="I44" si="20">SUM(E44+G44)</f>
        <v>0</v>
      </c>
      <c r="J44" s="186" t="str">
        <f t="shared" ref="J44" si="21">IF($L$12="Design-Build",SUM(D44*I44),"N/A")</f>
        <v>N/A</v>
      </c>
      <c r="K44" s="187" t="str">
        <f t="shared" ref="K44" si="22">IF($L$12="Design-Build",SUM(100%-I44),"N/A")</f>
        <v>N/A</v>
      </c>
      <c r="L44" s="186" t="str">
        <f t="shared" ref="L44" si="23">IF($L$12="Design-Build",SUM(D44-J44),"N/A")</f>
        <v>N/A</v>
      </c>
    </row>
    <row r="45" spans="1:14" s="12" customFormat="1" x14ac:dyDescent="0.2">
      <c r="A45" s="132" t="s">
        <v>225</v>
      </c>
      <c r="B45" s="370" t="s">
        <v>88</v>
      </c>
      <c r="C45" s="371"/>
      <c r="D45" s="185">
        <v>0</v>
      </c>
      <c r="E45" s="152">
        <v>0</v>
      </c>
      <c r="F45" s="186" t="str">
        <f t="shared" si="1"/>
        <v>N/A</v>
      </c>
      <c r="G45" s="152">
        <v>0</v>
      </c>
      <c r="H45" s="186" t="str">
        <f t="shared" si="2"/>
        <v>N/A</v>
      </c>
      <c r="I45" s="18">
        <f t="shared" si="11"/>
        <v>0</v>
      </c>
      <c r="J45" s="186" t="str">
        <f t="shared" si="3"/>
        <v>N/A</v>
      </c>
      <c r="K45" s="187" t="str">
        <f t="shared" si="4"/>
        <v>N/A</v>
      </c>
      <c r="L45" s="186" t="str">
        <f t="shared" si="5"/>
        <v>N/A</v>
      </c>
    </row>
    <row r="46" spans="1:14" s="12" customFormat="1" x14ac:dyDescent="0.2">
      <c r="A46" s="132" t="s">
        <v>226</v>
      </c>
      <c r="B46" s="370" t="s">
        <v>88</v>
      </c>
      <c r="C46" s="371"/>
      <c r="D46" s="185">
        <v>0</v>
      </c>
      <c r="E46" s="152">
        <v>0</v>
      </c>
      <c r="F46" s="186" t="str">
        <f t="shared" si="1"/>
        <v>N/A</v>
      </c>
      <c r="G46" s="152">
        <v>0</v>
      </c>
      <c r="H46" s="186" t="str">
        <f t="shared" si="2"/>
        <v>N/A</v>
      </c>
      <c r="I46" s="18">
        <f t="shared" si="11"/>
        <v>0</v>
      </c>
      <c r="J46" s="186" t="str">
        <f t="shared" si="3"/>
        <v>N/A</v>
      </c>
      <c r="K46" s="187" t="str">
        <f t="shared" si="4"/>
        <v>N/A</v>
      </c>
      <c r="L46" s="186" t="str">
        <f t="shared" si="5"/>
        <v>N/A</v>
      </c>
      <c r="M46" s="206"/>
      <c r="N46" s="206"/>
    </row>
    <row r="47" spans="1:14" s="12" customFormat="1" x14ac:dyDescent="0.2">
      <c r="A47" s="103"/>
      <c r="B47" s="393" t="s">
        <v>155</v>
      </c>
      <c r="C47" s="394"/>
      <c r="D47" s="367"/>
      <c r="E47" s="368"/>
      <c r="F47" s="368"/>
      <c r="G47" s="368"/>
      <c r="H47" s="368"/>
      <c r="I47" s="368"/>
      <c r="J47" s="368"/>
      <c r="K47" s="368"/>
      <c r="L47" s="369"/>
      <c r="M47" s="206"/>
      <c r="N47" s="207"/>
    </row>
    <row r="48" spans="1:14" s="19" customFormat="1" x14ac:dyDescent="0.2">
      <c r="A48" s="13" t="s">
        <v>24</v>
      </c>
      <c r="B48" s="370" t="s">
        <v>25</v>
      </c>
      <c r="C48" s="371"/>
      <c r="D48" s="151">
        <v>0</v>
      </c>
      <c r="E48" s="152">
        <v>0</v>
      </c>
      <c r="F48" s="32">
        <f t="shared" ref="F48:F54" si="24">SUM(D48*E48)</f>
        <v>0</v>
      </c>
      <c r="G48" s="152">
        <v>0</v>
      </c>
      <c r="H48" s="32">
        <f t="shared" ref="H48:H54" si="25">SUM(D48*G48)</f>
        <v>0</v>
      </c>
      <c r="I48" s="18">
        <f t="shared" ref="I48:I134" si="26">SUM(E48+G48)</f>
        <v>0</v>
      </c>
      <c r="J48" s="32">
        <f t="shared" ref="J48:J54" si="27">SUM(D48*I48)</f>
        <v>0</v>
      </c>
      <c r="K48" s="18">
        <f t="shared" ref="K48:K134" si="28">SUM(100%-I48)</f>
        <v>1</v>
      </c>
      <c r="L48" s="32">
        <f t="shared" ref="L48:L54" si="29">SUM(D48-J48)</f>
        <v>0</v>
      </c>
      <c r="M48" s="208"/>
      <c r="N48" s="208"/>
    </row>
    <row r="49" spans="1:12" s="19" customFormat="1" x14ac:dyDescent="0.2">
      <c r="A49" s="13" t="s">
        <v>26</v>
      </c>
      <c r="B49" s="382" t="s">
        <v>108</v>
      </c>
      <c r="C49" s="383"/>
      <c r="D49" s="151">
        <v>0</v>
      </c>
      <c r="E49" s="152">
        <v>0</v>
      </c>
      <c r="F49" s="32">
        <f t="shared" si="24"/>
        <v>0</v>
      </c>
      <c r="G49" s="152">
        <v>0</v>
      </c>
      <c r="H49" s="32">
        <f t="shared" si="25"/>
        <v>0</v>
      </c>
      <c r="I49" s="18">
        <f t="shared" si="26"/>
        <v>0</v>
      </c>
      <c r="J49" s="32">
        <f t="shared" si="27"/>
        <v>0</v>
      </c>
      <c r="K49" s="18">
        <f t="shared" si="28"/>
        <v>1</v>
      </c>
      <c r="L49" s="32">
        <f t="shared" si="29"/>
        <v>0</v>
      </c>
    </row>
    <row r="50" spans="1:12" s="19" customFormat="1" x14ac:dyDescent="0.2">
      <c r="A50" s="13" t="s">
        <v>105</v>
      </c>
      <c r="B50" s="382" t="s">
        <v>104</v>
      </c>
      <c r="C50" s="383"/>
      <c r="D50" s="151">
        <v>0</v>
      </c>
      <c r="E50" s="152">
        <v>0</v>
      </c>
      <c r="F50" s="32">
        <f t="shared" si="24"/>
        <v>0</v>
      </c>
      <c r="G50" s="152">
        <v>0</v>
      </c>
      <c r="H50" s="32">
        <f t="shared" si="25"/>
        <v>0</v>
      </c>
      <c r="I50" s="18">
        <f t="shared" si="26"/>
        <v>0</v>
      </c>
      <c r="J50" s="32">
        <f t="shared" si="27"/>
        <v>0</v>
      </c>
      <c r="K50" s="18">
        <f t="shared" si="28"/>
        <v>1</v>
      </c>
      <c r="L50" s="32">
        <f t="shared" si="29"/>
        <v>0</v>
      </c>
    </row>
    <row r="51" spans="1:12" s="19" customFormat="1" x14ac:dyDescent="0.2">
      <c r="A51" s="13" t="s">
        <v>27</v>
      </c>
      <c r="B51" s="382" t="s">
        <v>28</v>
      </c>
      <c r="C51" s="383"/>
      <c r="D51" s="151">
        <v>0</v>
      </c>
      <c r="E51" s="152">
        <v>0</v>
      </c>
      <c r="F51" s="32">
        <f t="shared" si="24"/>
        <v>0</v>
      </c>
      <c r="G51" s="152">
        <v>0</v>
      </c>
      <c r="H51" s="32">
        <f t="shared" si="25"/>
        <v>0</v>
      </c>
      <c r="I51" s="18">
        <f t="shared" si="26"/>
        <v>0</v>
      </c>
      <c r="J51" s="32">
        <f t="shared" si="27"/>
        <v>0</v>
      </c>
      <c r="K51" s="18">
        <f t="shared" si="28"/>
        <v>1</v>
      </c>
      <c r="L51" s="32">
        <f t="shared" si="29"/>
        <v>0</v>
      </c>
    </row>
    <row r="52" spans="1:12" s="19" customFormat="1" x14ac:dyDescent="0.2">
      <c r="A52" s="13" t="s">
        <v>31</v>
      </c>
      <c r="B52" s="382" t="s">
        <v>32</v>
      </c>
      <c r="C52" s="383"/>
      <c r="D52" s="151">
        <v>0</v>
      </c>
      <c r="E52" s="152">
        <v>0</v>
      </c>
      <c r="F52" s="32">
        <f t="shared" si="24"/>
        <v>0</v>
      </c>
      <c r="G52" s="152">
        <v>0</v>
      </c>
      <c r="H52" s="32">
        <f t="shared" si="25"/>
        <v>0</v>
      </c>
      <c r="I52" s="18">
        <f t="shared" si="26"/>
        <v>0</v>
      </c>
      <c r="J52" s="32">
        <f t="shared" si="27"/>
        <v>0</v>
      </c>
      <c r="K52" s="18">
        <f t="shared" si="28"/>
        <v>1</v>
      </c>
      <c r="L52" s="32">
        <f t="shared" si="29"/>
        <v>0</v>
      </c>
    </row>
    <row r="53" spans="1:12" s="19" customFormat="1" x14ac:dyDescent="0.2">
      <c r="A53" s="13" t="s">
        <v>35</v>
      </c>
      <c r="B53" s="382" t="s">
        <v>36</v>
      </c>
      <c r="C53" s="383"/>
      <c r="D53" s="151">
        <v>0</v>
      </c>
      <c r="E53" s="152">
        <v>0</v>
      </c>
      <c r="F53" s="32">
        <f t="shared" si="24"/>
        <v>0</v>
      </c>
      <c r="G53" s="152">
        <v>0</v>
      </c>
      <c r="H53" s="32">
        <f t="shared" si="25"/>
        <v>0</v>
      </c>
      <c r="I53" s="18">
        <f t="shared" si="26"/>
        <v>0</v>
      </c>
      <c r="J53" s="32">
        <f t="shared" si="27"/>
        <v>0</v>
      </c>
      <c r="K53" s="18">
        <f t="shared" si="28"/>
        <v>1</v>
      </c>
      <c r="L53" s="32">
        <f t="shared" si="29"/>
        <v>0</v>
      </c>
    </row>
    <row r="54" spans="1:12" s="19" customFormat="1" x14ac:dyDescent="0.2">
      <c r="A54" s="13" t="s">
        <v>38</v>
      </c>
      <c r="B54" s="382" t="s">
        <v>83</v>
      </c>
      <c r="C54" s="383"/>
      <c r="D54" s="151">
        <v>0</v>
      </c>
      <c r="E54" s="152">
        <v>0</v>
      </c>
      <c r="F54" s="32">
        <f t="shared" si="24"/>
        <v>0</v>
      </c>
      <c r="G54" s="152">
        <v>0</v>
      </c>
      <c r="H54" s="32">
        <f t="shared" si="25"/>
        <v>0</v>
      </c>
      <c r="I54" s="18">
        <f t="shared" si="26"/>
        <v>0</v>
      </c>
      <c r="J54" s="32">
        <f t="shared" si="27"/>
        <v>0</v>
      </c>
      <c r="K54" s="18">
        <f t="shared" si="28"/>
        <v>1</v>
      </c>
      <c r="L54" s="32">
        <f t="shared" si="29"/>
        <v>0</v>
      </c>
    </row>
    <row r="55" spans="1:12" s="135" customFormat="1" x14ac:dyDescent="0.2">
      <c r="A55" s="123"/>
      <c r="B55" s="384"/>
      <c r="C55" s="384"/>
      <c r="D55" s="134"/>
      <c r="E55" s="126"/>
      <c r="F55" s="134"/>
      <c r="G55" s="126"/>
      <c r="H55" s="134"/>
      <c r="I55" s="126"/>
      <c r="J55" s="134"/>
      <c r="K55" s="126"/>
      <c r="L55" s="134"/>
    </row>
    <row r="56" spans="1:12" s="19" customFormat="1" x14ac:dyDescent="0.2">
      <c r="A56" s="16" t="s">
        <v>7</v>
      </c>
      <c r="B56" s="414"/>
      <c r="C56" s="414"/>
      <c r="D56" s="16"/>
      <c r="E56" s="16"/>
      <c r="F56" s="59" t="s">
        <v>228</v>
      </c>
      <c r="G56" s="15"/>
      <c r="H56" s="16"/>
      <c r="I56" s="16"/>
      <c r="J56" s="16"/>
      <c r="K56" s="16"/>
      <c r="L56" s="46" t="str">
        <f>'Summary Payment Certification'!$H$58</f>
        <v>Revised 06/22/2022</v>
      </c>
    </row>
    <row r="57" spans="1:12" s="19" customFormat="1" x14ac:dyDescent="0.2">
      <c r="A57" s="283" t="s">
        <v>0</v>
      </c>
      <c r="B57" s="283"/>
      <c r="C57" s="283"/>
      <c r="D57" s="283"/>
      <c r="E57" s="283"/>
      <c r="F57" s="283"/>
      <c r="G57" s="283"/>
      <c r="H57" s="283"/>
      <c r="I57" s="283"/>
      <c r="J57" s="283"/>
      <c r="K57" s="283"/>
      <c r="L57" s="283"/>
    </row>
    <row r="58" spans="1:12" s="19" customFormat="1" x14ac:dyDescent="0.2">
      <c r="A58" s="285" t="s">
        <v>1</v>
      </c>
      <c r="B58" s="285"/>
      <c r="C58" s="285"/>
      <c r="D58" s="285"/>
      <c r="E58" s="285"/>
      <c r="F58" s="285"/>
      <c r="G58" s="285"/>
      <c r="H58" s="285"/>
      <c r="I58" s="285"/>
      <c r="J58" s="285"/>
      <c r="K58" s="285"/>
      <c r="L58" s="285"/>
    </row>
    <row r="59" spans="1:12" s="19" customFormat="1" x14ac:dyDescent="0.2">
      <c r="A59" s="372" t="s">
        <v>230</v>
      </c>
      <c r="B59" s="372"/>
      <c r="C59" s="372"/>
      <c r="D59" s="372"/>
      <c r="E59" s="372"/>
      <c r="F59" s="372"/>
      <c r="G59" s="372"/>
      <c r="H59" s="372"/>
      <c r="I59" s="372"/>
      <c r="J59" s="372"/>
      <c r="K59" s="372"/>
      <c r="L59" s="372"/>
    </row>
    <row r="60" spans="1:12" s="19" customFormat="1" ht="13.5" thickBot="1" x14ac:dyDescent="0.25">
      <c r="A60" s="373"/>
      <c r="B60" s="373"/>
      <c r="C60" s="373"/>
      <c r="D60" s="373"/>
      <c r="E60" s="373"/>
      <c r="F60" s="373"/>
      <c r="G60" s="373"/>
      <c r="H60" s="373"/>
      <c r="I60" s="373"/>
      <c r="J60" s="373"/>
      <c r="K60" s="373"/>
      <c r="L60" s="373"/>
    </row>
    <row r="61" spans="1:12" s="19" customFormat="1" x14ac:dyDescent="0.2">
      <c r="A61" s="97" t="s">
        <v>13</v>
      </c>
      <c r="B61" s="374" t="str">
        <f>IF($B$10="","",$B$10)</f>
        <v/>
      </c>
      <c r="C61" s="351"/>
      <c r="D61" s="351"/>
      <c r="E61" s="351"/>
      <c r="F61" s="351"/>
      <c r="G61" s="352"/>
      <c r="H61" s="375" t="s">
        <v>14</v>
      </c>
      <c r="I61" s="357"/>
      <c r="J61" s="142" t="str">
        <f>IF($J$10="","",$J$10)</f>
        <v/>
      </c>
      <c r="K61" s="143" t="s">
        <v>214</v>
      </c>
      <c r="L61" s="144" t="str">
        <f>IF($L$10="","",$L$10)</f>
        <v/>
      </c>
    </row>
    <row r="62" spans="1:12" s="19" customFormat="1" x14ac:dyDescent="0.2">
      <c r="A62" s="98" t="s">
        <v>8</v>
      </c>
      <c r="B62" s="374" t="str">
        <f>IF($B$11="","",$B$11)</f>
        <v/>
      </c>
      <c r="C62" s="351"/>
      <c r="D62" s="351"/>
      <c r="E62" s="351"/>
      <c r="F62" s="351"/>
      <c r="G62" s="352"/>
      <c r="H62" s="376" t="s">
        <v>15</v>
      </c>
      <c r="I62" s="377"/>
      <c r="J62" s="99" t="str">
        <f>IF($J$11="","",$J$11)</f>
        <v/>
      </c>
      <c r="K62" s="100" t="s">
        <v>212</v>
      </c>
      <c r="L62" s="148" t="str">
        <f>IF($L$11="","",$L$11)</f>
        <v/>
      </c>
    </row>
    <row r="63" spans="1:12" s="19" customFormat="1" ht="13.5" thickBot="1" x14ac:dyDescent="0.25">
      <c r="A63" s="98" t="s">
        <v>16</v>
      </c>
      <c r="B63" s="350" t="str">
        <f>IF($B$12="","",$B$12)</f>
        <v/>
      </c>
      <c r="C63" s="355"/>
      <c r="D63" s="100" t="s">
        <v>10</v>
      </c>
      <c r="E63" s="350" t="str">
        <f>IF($E$12="","",$E$12)</f>
        <v/>
      </c>
      <c r="F63" s="351"/>
      <c r="G63" s="352"/>
      <c r="H63" s="353" t="s">
        <v>9</v>
      </c>
      <c r="I63" s="354"/>
      <c r="J63" s="145" t="str">
        <f>IF($J$12="","",$J$12)</f>
        <v/>
      </c>
      <c r="K63" s="146" t="s">
        <v>210</v>
      </c>
      <c r="L63" s="147" t="str">
        <f>IF($L$12="","",$L$12)</f>
        <v/>
      </c>
    </row>
    <row r="64" spans="1:12" s="19" customFormat="1" x14ac:dyDescent="0.2">
      <c r="A64" s="98" t="s">
        <v>17</v>
      </c>
      <c r="B64" s="350" t="str">
        <f>IF($B$13="","",$B$13)</f>
        <v/>
      </c>
      <c r="C64" s="355"/>
      <c r="D64" s="100" t="s">
        <v>173</v>
      </c>
      <c r="E64" s="350" t="str">
        <f>IF($E$13="","",$E$13)</f>
        <v/>
      </c>
      <c r="F64" s="351"/>
      <c r="G64" s="355"/>
      <c r="H64" s="356" t="s">
        <v>211</v>
      </c>
      <c r="I64" s="357"/>
      <c r="J64" s="101" t="str">
        <f>IF($J$13="","",$J$13)</f>
        <v/>
      </c>
      <c r="K64" s="102" t="s">
        <v>213</v>
      </c>
      <c r="L64" s="101" t="str">
        <f>IF($L$13="","",$L$13)</f>
        <v/>
      </c>
    </row>
    <row r="65" spans="1:18" s="19" customFormat="1" x14ac:dyDescent="0.2">
      <c r="A65" s="17"/>
      <c r="B65" s="358"/>
      <c r="C65" s="358"/>
      <c r="D65" s="14"/>
      <c r="E65" s="14"/>
      <c r="F65" s="14"/>
      <c r="G65" s="14"/>
      <c r="H65" s="14"/>
      <c r="I65" s="14"/>
      <c r="J65" s="14"/>
      <c r="K65" s="14"/>
      <c r="L65" s="14"/>
    </row>
    <row r="66" spans="1:18" s="19" customFormat="1" ht="13.5" customHeight="1" x14ac:dyDescent="0.2">
      <c r="A66" s="359" t="s">
        <v>73</v>
      </c>
      <c r="B66" s="344" t="s">
        <v>74</v>
      </c>
      <c r="C66" s="345"/>
      <c r="D66" s="364" t="s">
        <v>75</v>
      </c>
      <c r="E66" s="348" t="s">
        <v>76</v>
      </c>
      <c r="F66" s="331"/>
      <c r="G66" s="331"/>
      <c r="H66" s="331"/>
      <c r="I66" s="331"/>
      <c r="J66" s="349"/>
      <c r="K66" s="344" t="s">
        <v>77</v>
      </c>
      <c r="L66" s="345"/>
    </row>
    <row r="67" spans="1:18" s="19" customFormat="1" x14ac:dyDescent="0.2">
      <c r="A67" s="360"/>
      <c r="B67" s="362"/>
      <c r="C67" s="363"/>
      <c r="D67" s="365"/>
      <c r="E67" s="348" t="s">
        <v>78</v>
      </c>
      <c r="F67" s="349"/>
      <c r="G67" s="348" t="s">
        <v>79</v>
      </c>
      <c r="H67" s="349"/>
      <c r="I67" s="348" t="s">
        <v>80</v>
      </c>
      <c r="J67" s="349"/>
      <c r="K67" s="346"/>
      <c r="L67" s="347"/>
    </row>
    <row r="68" spans="1:18" s="19" customFormat="1" x14ac:dyDescent="0.2">
      <c r="A68" s="361"/>
      <c r="B68" s="346"/>
      <c r="C68" s="347"/>
      <c r="D68" s="366"/>
      <c r="E68" s="11" t="s">
        <v>81</v>
      </c>
      <c r="F68" s="11" t="s">
        <v>82</v>
      </c>
      <c r="G68" s="11" t="s">
        <v>81</v>
      </c>
      <c r="H68" s="11" t="s">
        <v>82</v>
      </c>
      <c r="I68" s="11" t="s">
        <v>81</v>
      </c>
      <c r="J68" s="11" t="s">
        <v>82</v>
      </c>
      <c r="K68" s="11" t="s">
        <v>81</v>
      </c>
      <c r="L68" s="11" t="s">
        <v>82</v>
      </c>
    </row>
    <row r="69" spans="1:18" s="19" customFormat="1" x14ac:dyDescent="0.2">
      <c r="A69" s="13" t="s">
        <v>41</v>
      </c>
      <c r="B69" s="382" t="s">
        <v>42</v>
      </c>
      <c r="C69" s="383"/>
      <c r="D69" s="151">
        <v>0</v>
      </c>
      <c r="E69" s="152">
        <v>0</v>
      </c>
      <c r="F69" s="32">
        <f>SUM(D69*E69)</f>
        <v>0</v>
      </c>
      <c r="G69" s="152">
        <v>0</v>
      </c>
      <c r="H69" s="32">
        <f>SUM(D69*G69)</f>
        <v>0</v>
      </c>
      <c r="I69" s="18">
        <f>SUM(E69+G69)</f>
        <v>0</v>
      </c>
      <c r="J69" s="32">
        <f>SUM(D69*I69)</f>
        <v>0</v>
      </c>
      <c r="K69" s="18">
        <f>SUM(100%-I69)</f>
        <v>1</v>
      </c>
      <c r="L69" s="32">
        <f>SUM(D69-J69)</f>
        <v>0</v>
      </c>
    </row>
    <row r="70" spans="1:18" s="19" customFormat="1" x14ac:dyDescent="0.2">
      <c r="A70" s="13" t="s">
        <v>44</v>
      </c>
      <c r="B70" s="382" t="s">
        <v>109</v>
      </c>
      <c r="C70" s="383"/>
      <c r="D70" s="151">
        <v>0</v>
      </c>
      <c r="E70" s="152">
        <v>0</v>
      </c>
      <c r="F70" s="32">
        <f>SUM(D70*E70)</f>
        <v>0</v>
      </c>
      <c r="G70" s="152">
        <v>0</v>
      </c>
      <c r="H70" s="32">
        <f>SUM(D70*G70)</f>
        <v>0</v>
      </c>
      <c r="I70" s="18">
        <f>SUM(E70+G70)</f>
        <v>0</v>
      </c>
      <c r="J70" s="32">
        <f>SUM(D70*I70)</f>
        <v>0</v>
      </c>
      <c r="K70" s="18">
        <f>SUM(100%-I70)</f>
        <v>1</v>
      </c>
      <c r="L70" s="32">
        <f>SUM(D70-J70)</f>
        <v>0</v>
      </c>
    </row>
    <row r="71" spans="1:18" s="19" customFormat="1" x14ac:dyDescent="0.2">
      <c r="A71" s="13" t="s">
        <v>45</v>
      </c>
      <c r="B71" s="382" t="s">
        <v>46</v>
      </c>
      <c r="C71" s="383"/>
      <c r="D71" s="151">
        <v>0</v>
      </c>
      <c r="E71" s="152">
        <v>0</v>
      </c>
      <c r="F71" s="32">
        <f t="shared" ref="F71" si="30">SUM(D71*E71)</f>
        <v>0</v>
      </c>
      <c r="G71" s="152">
        <v>0</v>
      </c>
      <c r="H71" s="32">
        <f t="shared" ref="H71" si="31">SUM(D71*G71)</f>
        <v>0</v>
      </c>
      <c r="I71" s="18">
        <f t="shared" ref="I71" si="32">SUM(E71+G71)</f>
        <v>0</v>
      </c>
      <c r="J71" s="32">
        <f t="shared" ref="J71" si="33">SUM(D71*I71)</f>
        <v>0</v>
      </c>
      <c r="K71" s="18">
        <f t="shared" ref="K71" si="34">SUM(100%-I71)</f>
        <v>1</v>
      </c>
      <c r="L71" s="32">
        <f t="shared" ref="L71" si="35">SUM(D71-J71)</f>
        <v>0</v>
      </c>
    </row>
    <row r="72" spans="1:18" s="19" customFormat="1" x14ac:dyDescent="0.2">
      <c r="A72" s="13" t="s">
        <v>47</v>
      </c>
      <c r="B72" s="382" t="s">
        <v>84</v>
      </c>
      <c r="C72" s="383"/>
      <c r="D72" s="151">
        <v>0</v>
      </c>
      <c r="E72" s="152">
        <v>0</v>
      </c>
      <c r="F72" s="32">
        <f t="shared" ref="F72:F80" si="36">SUM(D72*E72)</f>
        <v>0</v>
      </c>
      <c r="G72" s="152">
        <v>0</v>
      </c>
      <c r="H72" s="32">
        <f t="shared" ref="H72:H80" si="37">SUM(D72*G72)</f>
        <v>0</v>
      </c>
      <c r="I72" s="18">
        <f>SUM(E72+G72)</f>
        <v>0</v>
      </c>
      <c r="J72" s="32">
        <f t="shared" ref="J72:J81" si="38">SUM(D72*I72)</f>
        <v>0</v>
      </c>
      <c r="K72" s="18">
        <f>SUM(100%-I72)</f>
        <v>1</v>
      </c>
      <c r="L72" s="32">
        <f t="shared" ref="L72:L80" si="39">SUM(D72-J72)</f>
        <v>0</v>
      </c>
    </row>
    <row r="73" spans="1:18" s="19" customFormat="1" x14ac:dyDescent="0.2">
      <c r="A73" s="13" t="s">
        <v>48</v>
      </c>
      <c r="B73" s="382" t="s">
        <v>49</v>
      </c>
      <c r="C73" s="383"/>
      <c r="D73" s="151">
        <v>0</v>
      </c>
      <c r="E73" s="152">
        <v>0</v>
      </c>
      <c r="F73" s="32">
        <f t="shared" si="36"/>
        <v>0</v>
      </c>
      <c r="G73" s="152">
        <v>0</v>
      </c>
      <c r="H73" s="32">
        <f t="shared" si="37"/>
        <v>0</v>
      </c>
      <c r="I73" s="18">
        <f>SUM(E73+G73)</f>
        <v>0</v>
      </c>
      <c r="J73" s="32">
        <f t="shared" si="38"/>
        <v>0</v>
      </c>
      <c r="K73" s="18">
        <f>SUM(100%-I73)</f>
        <v>1</v>
      </c>
      <c r="L73" s="32">
        <f t="shared" si="39"/>
        <v>0</v>
      </c>
    </row>
    <row r="74" spans="1:18" s="19" customFormat="1" x14ac:dyDescent="0.2">
      <c r="A74" s="13" t="s">
        <v>50</v>
      </c>
      <c r="B74" s="382" t="s">
        <v>51</v>
      </c>
      <c r="C74" s="383"/>
      <c r="D74" s="151">
        <v>0</v>
      </c>
      <c r="E74" s="152">
        <v>0</v>
      </c>
      <c r="F74" s="32">
        <f t="shared" si="36"/>
        <v>0</v>
      </c>
      <c r="G74" s="152">
        <v>0</v>
      </c>
      <c r="H74" s="32">
        <f t="shared" si="37"/>
        <v>0</v>
      </c>
      <c r="I74" s="18">
        <f>SUM(E74+G74)</f>
        <v>0</v>
      </c>
      <c r="J74" s="32">
        <f t="shared" si="38"/>
        <v>0</v>
      </c>
      <c r="K74" s="18">
        <f>SUM(100%-I74)</f>
        <v>1</v>
      </c>
      <c r="L74" s="32">
        <f t="shared" si="39"/>
        <v>0</v>
      </c>
    </row>
    <row r="75" spans="1:18" s="19" customFormat="1" x14ac:dyDescent="0.2">
      <c r="A75" s="13" t="s">
        <v>54</v>
      </c>
      <c r="B75" s="382" t="s">
        <v>55</v>
      </c>
      <c r="C75" s="383"/>
      <c r="D75" s="151">
        <v>0</v>
      </c>
      <c r="E75" s="152">
        <v>0</v>
      </c>
      <c r="F75" s="32">
        <f t="shared" si="36"/>
        <v>0</v>
      </c>
      <c r="G75" s="152">
        <v>0</v>
      </c>
      <c r="H75" s="32">
        <f t="shared" si="37"/>
        <v>0</v>
      </c>
      <c r="I75" s="18">
        <f>SUM(E75+G75)</f>
        <v>0</v>
      </c>
      <c r="J75" s="32">
        <f t="shared" si="38"/>
        <v>0</v>
      </c>
      <c r="K75" s="18">
        <f>SUM(100%-I75)</f>
        <v>1</v>
      </c>
      <c r="L75" s="32">
        <f t="shared" si="39"/>
        <v>0</v>
      </c>
      <c r="R75" s="19" t="s">
        <v>99</v>
      </c>
    </row>
    <row r="76" spans="1:18" s="19" customFormat="1" x14ac:dyDescent="0.2">
      <c r="A76" s="13" t="s">
        <v>57</v>
      </c>
      <c r="B76" s="382" t="s">
        <v>110</v>
      </c>
      <c r="C76" s="383"/>
      <c r="D76" s="151">
        <v>0</v>
      </c>
      <c r="E76" s="152">
        <v>0</v>
      </c>
      <c r="F76" s="32">
        <f t="shared" si="36"/>
        <v>0</v>
      </c>
      <c r="G76" s="152">
        <v>0</v>
      </c>
      <c r="H76" s="32">
        <f t="shared" si="37"/>
        <v>0</v>
      </c>
      <c r="I76" s="18">
        <f>SUM(E76+G76)</f>
        <v>0</v>
      </c>
      <c r="J76" s="32">
        <f t="shared" si="38"/>
        <v>0</v>
      </c>
      <c r="K76" s="18">
        <f>SUM(100%-I76)</f>
        <v>1</v>
      </c>
      <c r="L76" s="32">
        <f t="shared" si="39"/>
        <v>0</v>
      </c>
    </row>
    <row r="77" spans="1:18" s="19" customFormat="1" x14ac:dyDescent="0.2">
      <c r="A77" s="58" t="s">
        <v>59</v>
      </c>
      <c r="B77" s="380" t="s">
        <v>111</v>
      </c>
      <c r="C77" s="381"/>
      <c r="D77" s="151">
        <v>0</v>
      </c>
      <c r="E77" s="152">
        <v>0</v>
      </c>
      <c r="F77" s="32">
        <f t="shared" si="36"/>
        <v>0</v>
      </c>
      <c r="G77" s="152">
        <v>0</v>
      </c>
      <c r="H77" s="32">
        <f t="shared" si="37"/>
        <v>0</v>
      </c>
      <c r="I77" s="18">
        <f t="shared" ref="I77:I83" si="40">SUM(E77+G77)</f>
        <v>0</v>
      </c>
      <c r="J77" s="32">
        <f t="shared" si="38"/>
        <v>0</v>
      </c>
      <c r="K77" s="18">
        <f t="shared" ref="K77:K83" si="41">SUM(100%-I77)</f>
        <v>1</v>
      </c>
      <c r="L77" s="32">
        <f t="shared" si="39"/>
        <v>0</v>
      </c>
    </row>
    <row r="78" spans="1:18" s="19" customFormat="1" x14ac:dyDescent="0.2">
      <c r="A78" s="58" t="s">
        <v>61</v>
      </c>
      <c r="B78" s="380" t="s">
        <v>113</v>
      </c>
      <c r="C78" s="381"/>
      <c r="D78" s="151">
        <v>0</v>
      </c>
      <c r="E78" s="152">
        <v>0</v>
      </c>
      <c r="F78" s="32">
        <f t="shared" si="36"/>
        <v>0</v>
      </c>
      <c r="G78" s="152">
        <v>0</v>
      </c>
      <c r="H78" s="32">
        <f t="shared" si="37"/>
        <v>0</v>
      </c>
      <c r="I78" s="18">
        <f t="shared" si="40"/>
        <v>0</v>
      </c>
      <c r="J78" s="32">
        <f t="shared" si="38"/>
        <v>0</v>
      </c>
      <c r="K78" s="18">
        <f t="shared" si="41"/>
        <v>1</v>
      </c>
      <c r="L78" s="32">
        <f t="shared" si="39"/>
        <v>0</v>
      </c>
    </row>
    <row r="79" spans="1:18" s="19" customFormat="1" x14ac:dyDescent="0.2">
      <c r="A79" s="13" t="s">
        <v>67</v>
      </c>
      <c r="B79" s="382" t="s">
        <v>102</v>
      </c>
      <c r="C79" s="383"/>
      <c r="D79" s="151">
        <v>0</v>
      </c>
      <c r="E79" s="152">
        <v>0</v>
      </c>
      <c r="F79" s="32">
        <f t="shared" si="36"/>
        <v>0</v>
      </c>
      <c r="G79" s="152">
        <v>0</v>
      </c>
      <c r="H79" s="32">
        <f t="shared" si="37"/>
        <v>0</v>
      </c>
      <c r="I79" s="18">
        <f t="shared" si="40"/>
        <v>0</v>
      </c>
      <c r="J79" s="32">
        <f t="shared" si="38"/>
        <v>0</v>
      </c>
      <c r="K79" s="18">
        <f t="shared" si="41"/>
        <v>1</v>
      </c>
      <c r="L79" s="32">
        <f t="shared" si="39"/>
        <v>0</v>
      </c>
    </row>
    <row r="80" spans="1:18" s="19" customFormat="1" x14ac:dyDescent="0.2">
      <c r="A80" s="13" t="s">
        <v>68</v>
      </c>
      <c r="B80" s="382" t="s">
        <v>69</v>
      </c>
      <c r="C80" s="383"/>
      <c r="D80" s="151">
        <v>0</v>
      </c>
      <c r="E80" s="152">
        <v>0</v>
      </c>
      <c r="F80" s="32">
        <f t="shared" si="36"/>
        <v>0</v>
      </c>
      <c r="G80" s="152">
        <v>0</v>
      </c>
      <c r="H80" s="32">
        <f t="shared" si="37"/>
        <v>0</v>
      </c>
      <c r="I80" s="18">
        <f t="shared" si="40"/>
        <v>0</v>
      </c>
      <c r="J80" s="32">
        <f t="shared" si="38"/>
        <v>0</v>
      </c>
      <c r="K80" s="18">
        <f t="shared" si="41"/>
        <v>1</v>
      </c>
      <c r="L80" s="32">
        <f t="shared" si="39"/>
        <v>0</v>
      </c>
    </row>
    <row r="81" spans="1:13" s="19" customFormat="1" x14ac:dyDescent="0.2">
      <c r="A81" s="13" t="s">
        <v>70</v>
      </c>
      <c r="B81" s="378" t="s">
        <v>112</v>
      </c>
      <c r="C81" s="379"/>
      <c r="D81" s="151">
        <v>0</v>
      </c>
      <c r="E81" s="152">
        <v>0</v>
      </c>
      <c r="F81" s="32">
        <f t="shared" ref="F81:F134" si="42">SUM(D81*E81)</f>
        <v>0</v>
      </c>
      <c r="G81" s="152">
        <v>0</v>
      </c>
      <c r="H81" s="32">
        <f t="shared" ref="H81:H134" si="43">SUM(D81*G81)</f>
        <v>0</v>
      </c>
      <c r="I81" s="18">
        <f t="shared" si="40"/>
        <v>0</v>
      </c>
      <c r="J81" s="32">
        <f t="shared" si="38"/>
        <v>0</v>
      </c>
      <c r="K81" s="18">
        <f t="shared" si="41"/>
        <v>1</v>
      </c>
      <c r="L81" s="32">
        <f t="shared" ref="L81:L134" si="44">SUM(D81-J81)</f>
        <v>0</v>
      </c>
    </row>
    <row r="82" spans="1:13" x14ac:dyDescent="0.2">
      <c r="A82" s="13" t="s">
        <v>71</v>
      </c>
      <c r="B82" s="378" t="s">
        <v>103</v>
      </c>
      <c r="C82" s="379"/>
      <c r="D82" s="151">
        <v>0</v>
      </c>
      <c r="E82" s="152">
        <v>0</v>
      </c>
      <c r="F82" s="32">
        <f t="shared" si="42"/>
        <v>0</v>
      </c>
      <c r="G82" s="152">
        <v>0</v>
      </c>
      <c r="H82" s="32">
        <f t="shared" si="43"/>
        <v>0</v>
      </c>
      <c r="I82" s="18">
        <f t="shared" si="40"/>
        <v>0</v>
      </c>
      <c r="J82" s="32">
        <f t="shared" ref="J82:J134" si="45">SUM(D82*I82)</f>
        <v>0</v>
      </c>
      <c r="K82" s="18">
        <f t="shared" si="41"/>
        <v>1</v>
      </c>
      <c r="L82" s="32">
        <f t="shared" si="44"/>
        <v>0</v>
      </c>
    </row>
    <row r="83" spans="1:13" x14ac:dyDescent="0.2">
      <c r="A83" s="13" t="s">
        <v>19</v>
      </c>
      <c r="B83" s="378" t="s">
        <v>20</v>
      </c>
      <c r="C83" s="379"/>
      <c r="D83" s="151">
        <v>0</v>
      </c>
      <c r="E83" s="152">
        <v>0</v>
      </c>
      <c r="F83" s="32">
        <f t="shared" si="42"/>
        <v>0</v>
      </c>
      <c r="G83" s="152">
        <v>0</v>
      </c>
      <c r="H83" s="32">
        <f t="shared" si="43"/>
        <v>0</v>
      </c>
      <c r="I83" s="18">
        <f t="shared" si="40"/>
        <v>0</v>
      </c>
      <c r="J83" s="32">
        <f t="shared" si="45"/>
        <v>0</v>
      </c>
      <c r="K83" s="18">
        <f t="shared" si="41"/>
        <v>1</v>
      </c>
      <c r="L83" s="32">
        <f t="shared" si="44"/>
        <v>0</v>
      </c>
    </row>
    <row r="84" spans="1:13" ht="12.75" customHeight="1" x14ac:dyDescent="0.2">
      <c r="A84" s="13" t="s">
        <v>21</v>
      </c>
      <c r="B84" s="378" t="s">
        <v>114</v>
      </c>
      <c r="C84" s="379"/>
      <c r="D84" s="151">
        <v>0</v>
      </c>
      <c r="E84" s="152">
        <v>0</v>
      </c>
      <c r="F84" s="32">
        <f t="shared" si="42"/>
        <v>0</v>
      </c>
      <c r="G84" s="152">
        <v>0</v>
      </c>
      <c r="H84" s="32">
        <f t="shared" si="43"/>
        <v>0</v>
      </c>
      <c r="I84" s="18">
        <f t="shared" si="26"/>
        <v>0</v>
      </c>
      <c r="J84" s="32">
        <f t="shared" si="45"/>
        <v>0</v>
      </c>
      <c r="K84" s="18">
        <f t="shared" si="28"/>
        <v>1</v>
      </c>
      <c r="L84" s="32">
        <f t="shared" si="44"/>
        <v>0</v>
      </c>
      <c r="M84" s="1"/>
    </row>
    <row r="85" spans="1:13" ht="12.75" customHeight="1" x14ac:dyDescent="0.2">
      <c r="A85" s="13" t="s">
        <v>23</v>
      </c>
      <c r="B85" s="378" t="s">
        <v>115</v>
      </c>
      <c r="C85" s="379"/>
      <c r="D85" s="151">
        <v>0</v>
      </c>
      <c r="E85" s="152">
        <v>0</v>
      </c>
      <c r="F85" s="32">
        <f t="shared" si="42"/>
        <v>0</v>
      </c>
      <c r="G85" s="152">
        <v>0</v>
      </c>
      <c r="H85" s="32">
        <f t="shared" si="43"/>
        <v>0</v>
      </c>
      <c r="I85" s="18">
        <f t="shared" si="26"/>
        <v>0</v>
      </c>
      <c r="J85" s="32">
        <f t="shared" si="45"/>
        <v>0</v>
      </c>
      <c r="K85" s="18">
        <f t="shared" si="28"/>
        <v>1</v>
      </c>
      <c r="L85" s="32">
        <f t="shared" si="44"/>
        <v>0</v>
      </c>
      <c r="M85" s="2"/>
    </row>
    <row r="86" spans="1:13" s="31" customFormat="1" ht="12.75" customHeight="1" x14ac:dyDescent="0.2">
      <c r="A86" s="13" t="s">
        <v>29</v>
      </c>
      <c r="B86" s="378" t="s">
        <v>30</v>
      </c>
      <c r="C86" s="379"/>
      <c r="D86" s="151">
        <v>0</v>
      </c>
      <c r="E86" s="152">
        <v>0</v>
      </c>
      <c r="F86" s="32">
        <f t="shared" si="42"/>
        <v>0</v>
      </c>
      <c r="G86" s="152">
        <v>0</v>
      </c>
      <c r="H86" s="32">
        <f t="shared" si="43"/>
        <v>0</v>
      </c>
      <c r="I86" s="18">
        <f t="shared" si="26"/>
        <v>0</v>
      </c>
      <c r="J86" s="32">
        <f t="shared" si="45"/>
        <v>0</v>
      </c>
      <c r="K86" s="18">
        <f t="shared" si="28"/>
        <v>1</v>
      </c>
      <c r="L86" s="32">
        <f t="shared" si="44"/>
        <v>0</v>
      </c>
      <c r="M86" s="40"/>
    </row>
    <row r="87" spans="1:13" s="31" customFormat="1" ht="12.75" customHeight="1" x14ac:dyDescent="0.2">
      <c r="A87" s="13" t="s">
        <v>33</v>
      </c>
      <c r="B87" s="378" t="s">
        <v>34</v>
      </c>
      <c r="C87" s="379"/>
      <c r="D87" s="151">
        <v>0</v>
      </c>
      <c r="E87" s="152">
        <v>0</v>
      </c>
      <c r="F87" s="32">
        <f t="shared" si="42"/>
        <v>0</v>
      </c>
      <c r="G87" s="152">
        <v>0</v>
      </c>
      <c r="H87" s="32">
        <f t="shared" si="43"/>
        <v>0</v>
      </c>
      <c r="I87" s="18">
        <f t="shared" si="26"/>
        <v>0</v>
      </c>
      <c r="J87" s="32">
        <f t="shared" si="45"/>
        <v>0</v>
      </c>
      <c r="K87" s="18">
        <f t="shared" si="28"/>
        <v>1</v>
      </c>
      <c r="L87" s="32">
        <f t="shared" si="44"/>
        <v>0</v>
      </c>
      <c r="M87" s="10"/>
    </row>
    <row r="88" spans="1:13" s="31" customFormat="1" ht="12.75" customHeight="1" x14ac:dyDescent="0.2">
      <c r="A88" s="13" t="s">
        <v>37</v>
      </c>
      <c r="B88" s="382" t="s">
        <v>85</v>
      </c>
      <c r="C88" s="383"/>
      <c r="D88" s="151">
        <v>0</v>
      </c>
      <c r="E88" s="152">
        <v>0</v>
      </c>
      <c r="F88" s="32">
        <f t="shared" si="42"/>
        <v>0</v>
      </c>
      <c r="G88" s="152">
        <v>0</v>
      </c>
      <c r="H88" s="32">
        <f t="shared" si="43"/>
        <v>0</v>
      </c>
      <c r="I88" s="18">
        <f t="shared" si="26"/>
        <v>0</v>
      </c>
      <c r="J88" s="32">
        <f t="shared" si="45"/>
        <v>0</v>
      </c>
      <c r="K88" s="18">
        <f t="shared" si="28"/>
        <v>1</v>
      </c>
      <c r="L88" s="32">
        <f t="shared" si="44"/>
        <v>0</v>
      </c>
      <c r="M88" s="10"/>
    </row>
    <row r="89" spans="1:13" s="31" customFormat="1" x14ac:dyDescent="0.2">
      <c r="A89" s="13" t="s">
        <v>39</v>
      </c>
      <c r="B89" s="382" t="s">
        <v>40</v>
      </c>
      <c r="C89" s="383"/>
      <c r="D89" s="151">
        <v>0</v>
      </c>
      <c r="E89" s="152">
        <v>0</v>
      </c>
      <c r="F89" s="32">
        <f t="shared" si="42"/>
        <v>0</v>
      </c>
      <c r="G89" s="152">
        <v>0</v>
      </c>
      <c r="H89" s="32">
        <f t="shared" si="43"/>
        <v>0</v>
      </c>
      <c r="I89" s="18">
        <f t="shared" si="26"/>
        <v>0</v>
      </c>
      <c r="J89" s="32">
        <f t="shared" si="45"/>
        <v>0</v>
      </c>
      <c r="K89" s="18">
        <f t="shared" si="28"/>
        <v>1</v>
      </c>
      <c r="L89" s="32">
        <f t="shared" si="44"/>
        <v>0</v>
      </c>
      <c r="M89" s="10"/>
    </row>
    <row r="90" spans="1:13" s="31" customFormat="1" x14ac:dyDescent="0.2">
      <c r="A90" s="13" t="s">
        <v>43</v>
      </c>
      <c r="B90" s="382" t="s">
        <v>116</v>
      </c>
      <c r="C90" s="383"/>
      <c r="D90" s="151">
        <v>0</v>
      </c>
      <c r="E90" s="152">
        <v>0</v>
      </c>
      <c r="F90" s="32">
        <f t="shared" si="42"/>
        <v>0</v>
      </c>
      <c r="G90" s="152">
        <v>0</v>
      </c>
      <c r="H90" s="32">
        <f t="shared" si="43"/>
        <v>0</v>
      </c>
      <c r="I90" s="18">
        <f t="shared" si="26"/>
        <v>0</v>
      </c>
      <c r="J90" s="32">
        <f t="shared" si="45"/>
        <v>0</v>
      </c>
      <c r="K90" s="18">
        <f t="shared" si="28"/>
        <v>1</v>
      </c>
      <c r="L90" s="32">
        <f t="shared" si="44"/>
        <v>0</v>
      </c>
      <c r="M90" s="3"/>
    </row>
    <row r="91" spans="1:13" s="31" customFormat="1" x14ac:dyDescent="0.2">
      <c r="A91" s="13" t="s">
        <v>52</v>
      </c>
      <c r="B91" s="382" t="s">
        <v>53</v>
      </c>
      <c r="C91" s="383"/>
      <c r="D91" s="151">
        <v>0</v>
      </c>
      <c r="E91" s="152">
        <v>0</v>
      </c>
      <c r="F91" s="32">
        <f t="shared" si="42"/>
        <v>0</v>
      </c>
      <c r="G91" s="152">
        <v>0</v>
      </c>
      <c r="H91" s="32">
        <f t="shared" si="43"/>
        <v>0</v>
      </c>
      <c r="I91" s="18">
        <f t="shared" si="26"/>
        <v>0</v>
      </c>
      <c r="J91" s="32">
        <f t="shared" si="45"/>
        <v>0</v>
      </c>
      <c r="K91" s="18">
        <f t="shared" si="28"/>
        <v>1</v>
      </c>
      <c r="L91" s="32">
        <f t="shared" si="44"/>
        <v>0</v>
      </c>
    </row>
    <row r="92" spans="1:13" s="41" customFormat="1" ht="12.75" customHeight="1" x14ac:dyDescent="0.2">
      <c r="A92" s="13" t="s">
        <v>56</v>
      </c>
      <c r="B92" s="382" t="s">
        <v>117</v>
      </c>
      <c r="C92" s="383"/>
      <c r="D92" s="151">
        <v>0</v>
      </c>
      <c r="E92" s="152">
        <v>0</v>
      </c>
      <c r="F92" s="32">
        <f t="shared" si="42"/>
        <v>0</v>
      </c>
      <c r="G92" s="152">
        <v>0</v>
      </c>
      <c r="H92" s="32">
        <f t="shared" si="43"/>
        <v>0</v>
      </c>
      <c r="I92" s="18">
        <f t="shared" si="26"/>
        <v>0</v>
      </c>
      <c r="J92" s="32">
        <f t="shared" si="45"/>
        <v>0</v>
      </c>
      <c r="K92" s="18">
        <f t="shared" si="28"/>
        <v>1</v>
      </c>
      <c r="L92" s="32">
        <f t="shared" si="44"/>
        <v>0</v>
      </c>
    </row>
    <row r="93" spans="1:13" s="41" customFormat="1" ht="12.75" customHeight="1" x14ac:dyDescent="0.2">
      <c r="A93" s="13" t="s">
        <v>58</v>
      </c>
      <c r="B93" s="382" t="s">
        <v>118</v>
      </c>
      <c r="C93" s="383"/>
      <c r="D93" s="151">
        <v>0</v>
      </c>
      <c r="E93" s="152">
        <v>0</v>
      </c>
      <c r="F93" s="32">
        <f t="shared" si="42"/>
        <v>0</v>
      </c>
      <c r="G93" s="152">
        <v>0</v>
      </c>
      <c r="H93" s="32">
        <f t="shared" si="43"/>
        <v>0</v>
      </c>
      <c r="I93" s="18">
        <f t="shared" si="26"/>
        <v>0</v>
      </c>
      <c r="J93" s="32">
        <f t="shared" si="45"/>
        <v>0</v>
      </c>
      <c r="K93" s="18">
        <f t="shared" si="28"/>
        <v>1</v>
      </c>
      <c r="L93" s="32">
        <f t="shared" si="44"/>
        <v>0</v>
      </c>
    </row>
    <row r="94" spans="1:13" s="41" customFormat="1" ht="25.5" customHeight="1" x14ac:dyDescent="0.2">
      <c r="A94" s="13" t="s">
        <v>60</v>
      </c>
      <c r="B94" s="382" t="s">
        <v>119</v>
      </c>
      <c r="C94" s="383"/>
      <c r="D94" s="151">
        <v>0</v>
      </c>
      <c r="E94" s="152">
        <v>0</v>
      </c>
      <c r="F94" s="32">
        <f t="shared" si="42"/>
        <v>0</v>
      </c>
      <c r="G94" s="152">
        <v>0</v>
      </c>
      <c r="H94" s="32">
        <f t="shared" si="43"/>
        <v>0</v>
      </c>
      <c r="I94" s="18">
        <f>SUM(E94+G94)</f>
        <v>0</v>
      </c>
      <c r="J94" s="32">
        <f t="shared" si="45"/>
        <v>0</v>
      </c>
      <c r="K94" s="18">
        <f>SUM(100%-I94)</f>
        <v>1</v>
      </c>
      <c r="L94" s="32">
        <f t="shared" si="44"/>
        <v>0</v>
      </c>
    </row>
    <row r="95" spans="1:13" s="41" customFormat="1" x14ac:dyDescent="0.2">
      <c r="A95" s="13" t="s">
        <v>62</v>
      </c>
      <c r="B95" s="382" t="s">
        <v>120</v>
      </c>
      <c r="C95" s="383"/>
      <c r="D95" s="151">
        <v>0</v>
      </c>
      <c r="E95" s="152">
        <v>0</v>
      </c>
      <c r="F95" s="32">
        <f t="shared" si="42"/>
        <v>0</v>
      </c>
      <c r="G95" s="152">
        <v>0</v>
      </c>
      <c r="H95" s="32">
        <f t="shared" si="43"/>
        <v>0</v>
      </c>
      <c r="I95" s="18">
        <f>SUM(E95+G95)</f>
        <v>0</v>
      </c>
      <c r="J95" s="32">
        <f t="shared" si="45"/>
        <v>0</v>
      </c>
      <c r="K95" s="18">
        <f>SUM(100%-I95)</f>
        <v>1</v>
      </c>
      <c r="L95" s="32">
        <f t="shared" si="44"/>
        <v>0</v>
      </c>
    </row>
    <row r="96" spans="1:13" s="41" customFormat="1" ht="12.75" customHeight="1" x14ac:dyDescent="0.2">
      <c r="A96" s="13" t="s">
        <v>63</v>
      </c>
      <c r="B96" s="382" t="s">
        <v>121</v>
      </c>
      <c r="C96" s="383"/>
      <c r="D96" s="151">
        <v>0</v>
      </c>
      <c r="E96" s="152">
        <v>0</v>
      </c>
      <c r="F96" s="32">
        <f t="shared" si="42"/>
        <v>0</v>
      </c>
      <c r="G96" s="152">
        <v>0</v>
      </c>
      <c r="H96" s="32">
        <f t="shared" si="43"/>
        <v>0</v>
      </c>
      <c r="I96" s="18">
        <f>SUM(E96+G96)</f>
        <v>0</v>
      </c>
      <c r="J96" s="32">
        <f t="shared" si="45"/>
        <v>0</v>
      </c>
      <c r="K96" s="18">
        <f>SUM(100%-I96)</f>
        <v>1</v>
      </c>
      <c r="L96" s="32">
        <f t="shared" si="44"/>
        <v>0</v>
      </c>
    </row>
    <row r="97" spans="1:12" s="31" customFormat="1" x14ac:dyDescent="0.2">
      <c r="A97" s="13" t="s">
        <v>64</v>
      </c>
      <c r="B97" s="382" t="s">
        <v>122</v>
      </c>
      <c r="C97" s="383"/>
      <c r="D97" s="151">
        <v>0</v>
      </c>
      <c r="E97" s="154">
        <v>0</v>
      </c>
      <c r="F97" s="33">
        <f t="shared" si="42"/>
        <v>0</v>
      </c>
      <c r="G97" s="154">
        <v>0</v>
      </c>
      <c r="H97" s="33">
        <f t="shared" si="43"/>
        <v>0</v>
      </c>
      <c r="I97" s="20">
        <f t="shared" si="26"/>
        <v>0</v>
      </c>
      <c r="J97" s="33">
        <f t="shared" si="45"/>
        <v>0</v>
      </c>
      <c r="K97" s="20">
        <f t="shared" si="28"/>
        <v>1</v>
      </c>
      <c r="L97" s="33">
        <f t="shared" si="44"/>
        <v>0</v>
      </c>
    </row>
    <row r="98" spans="1:12" s="31" customFormat="1" x14ac:dyDescent="0.2">
      <c r="A98" s="13" t="s">
        <v>65</v>
      </c>
      <c r="B98" s="382" t="s">
        <v>66</v>
      </c>
      <c r="C98" s="383"/>
      <c r="D98" s="151">
        <v>0</v>
      </c>
      <c r="E98" s="152">
        <v>0</v>
      </c>
      <c r="F98" s="32">
        <f t="shared" si="42"/>
        <v>0</v>
      </c>
      <c r="G98" s="152">
        <v>0</v>
      </c>
      <c r="H98" s="32">
        <f t="shared" si="43"/>
        <v>0</v>
      </c>
      <c r="I98" s="18">
        <f t="shared" si="26"/>
        <v>0</v>
      </c>
      <c r="J98" s="32">
        <f t="shared" si="45"/>
        <v>0</v>
      </c>
      <c r="K98" s="18">
        <f t="shared" si="28"/>
        <v>1</v>
      </c>
      <c r="L98" s="32">
        <f t="shared" si="44"/>
        <v>0</v>
      </c>
    </row>
    <row r="99" spans="1:12" s="31" customFormat="1" x14ac:dyDescent="0.2">
      <c r="A99" s="13" t="s">
        <v>72</v>
      </c>
      <c r="B99" s="378" t="s">
        <v>132</v>
      </c>
      <c r="C99" s="379"/>
      <c r="D99" s="151">
        <v>0</v>
      </c>
      <c r="E99" s="152">
        <v>0</v>
      </c>
      <c r="F99" s="32">
        <f t="shared" si="42"/>
        <v>0</v>
      </c>
      <c r="G99" s="152">
        <v>0</v>
      </c>
      <c r="H99" s="32">
        <f t="shared" si="43"/>
        <v>0</v>
      </c>
      <c r="I99" s="18">
        <f t="shared" si="26"/>
        <v>0</v>
      </c>
      <c r="J99" s="32">
        <f t="shared" si="45"/>
        <v>0</v>
      </c>
      <c r="K99" s="18">
        <f t="shared" si="28"/>
        <v>1</v>
      </c>
      <c r="L99" s="32">
        <f t="shared" si="44"/>
        <v>0</v>
      </c>
    </row>
    <row r="100" spans="1:12" s="31" customFormat="1" x14ac:dyDescent="0.2">
      <c r="A100" s="13" t="s">
        <v>72</v>
      </c>
      <c r="B100" s="378" t="s">
        <v>133</v>
      </c>
      <c r="C100" s="379"/>
      <c r="D100" s="151">
        <v>0</v>
      </c>
      <c r="E100" s="152">
        <v>0</v>
      </c>
      <c r="F100" s="32">
        <f t="shared" si="42"/>
        <v>0</v>
      </c>
      <c r="G100" s="152">
        <v>0</v>
      </c>
      <c r="H100" s="32">
        <f t="shared" si="43"/>
        <v>0</v>
      </c>
      <c r="I100" s="18">
        <f t="shared" si="26"/>
        <v>0</v>
      </c>
      <c r="J100" s="32">
        <f t="shared" si="45"/>
        <v>0</v>
      </c>
      <c r="K100" s="18">
        <f t="shared" si="28"/>
        <v>1</v>
      </c>
      <c r="L100" s="32">
        <f t="shared" si="44"/>
        <v>0</v>
      </c>
    </row>
    <row r="101" spans="1:12" s="31" customFormat="1" x14ac:dyDescent="0.2">
      <c r="A101" s="136" t="s">
        <v>72</v>
      </c>
      <c r="B101" s="370" t="s">
        <v>88</v>
      </c>
      <c r="C101" s="371"/>
      <c r="D101" s="151">
        <v>0</v>
      </c>
      <c r="E101" s="152">
        <v>0</v>
      </c>
      <c r="F101" s="32">
        <f t="shared" si="42"/>
        <v>0</v>
      </c>
      <c r="G101" s="152">
        <v>0</v>
      </c>
      <c r="H101" s="32">
        <f t="shared" si="43"/>
        <v>0</v>
      </c>
      <c r="I101" s="18">
        <f t="shared" si="26"/>
        <v>0</v>
      </c>
      <c r="J101" s="32">
        <f t="shared" si="45"/>
        <v>0</v>
      </c>
      <c r="K101" s="18">
        <f t="shared" si="28"/>
        <v>1</v>
      </c>
      <c r="L101" s="32">
        <f t="shared" si="44"/>
        <v>0</v>
      </c>
    </row>
    <row r="102" spans="1:12" s="31" customFormat="1" x14ac:dyDescent="0.2">
      <c r="A102" s="136" t="s">
        <v>72</v>
      </c>
      <c r="B102" s="370" t="s">
        <v>88</v>
      </c>
      <c r="C102" s="371"/>
      <c r="D102" s="151">
        <v>0</v>
      </c>
      <c r="E102" s="152">
        <v>0</v>
      </c>
      <c r="F102" s="32">
        <f t="shared" ref="F102:F105" si="46">SUM(D102*E102)</f>
        <v>0</v>
      </c>
      <c r="G102" s="152">
        <v>0</v>
      </c>
      <c r="H102" s="32">
        <f t="shared" ref="H102:H105" si="47">SUM(D102*G102)</f>
        <v>0</v>
      </c>
      <c r="I102" s="18">
        <f t="shared" ref="I102:I103" si="48">SUM(E102+G102)</f>
        <v>0</v>
      </c>
      <c r="J102" s="32">
        <f t="shared" ref="J102:J105" si="49">SUM(D102*I102)</f>
        <v>0</v>
      </c>
      <c r="K102" s="18">
        <f t="shared" ref="K102:K105" si="50">SUM(100%-I102)</f>
        <v>1</v>
      </c>
      <c r="L102" s="32">
        <f t="shared" ref="L102:L105" si="51">SUM(D102-J102)</f>
        <v>0</v>
      </c>
    </row>
    <row r="103" spans="1:12" s="31" customFormat="1" x14ac:dyDescent="0.2">
      <c r="A103" s="136" t="s">
        <v>72</v>
      </c>
      <c r="B103" s="370" t="s">
        <v>88</v>
      </c>
      <c r="C103" s="371"/>
      <c r="D103" s="151">
        <v>0</v>
      </c>
      <c r="E103" s="152">
        <v>0</v>
      </c>
      <c r="F103" s="32">
        <f t="shared" si="46"/>
        <v>0</v>
      </c>
      <c r="G103" s="152">
        <v>0</v>
      </c>
      <c r="H103" s="32">
        <f t="shared" si="47"/>
        <v>0</v>
      </c>
      <c r="I103" s="18">
        <f t="shared" si="48"/>
        <v>0</v>
      </c>
      <c r="J103" s="32">
        <f t="shared" si="49"/>
        <v>0</v>
      </c>
      <c r="K103" s="18">
        <f t="shared" si="50"/>
        <v>1</v>
      </c>
      <c r="L103" s="32">
        <f t="shared" si="51"/>
        <v>0</v>
      </c>
    </row>
    <row r="104" spans="1:12" s="176" customFormat="1" x14ac:dyDescent="0.2">
      <c r="A104" s="136" t="s">
        <v>72</v>
      </c>
      <c r="B104" s="370" t="s">
        <v>88</v>
      </c>
      <c r="C104" s="371"/>
      <c r="D104" s="151">
        <v>0</v>
      </c>
      <c r="E104" s="152">
        <v>0</v>
      </c>
      <c r="F104" s="76">
        <f t="shared" si="46"/>
        <v>0</v>
      </c>
      <c r="G104" s="152">
        <v>0</v>
      </c>
      <c r="H104" s="76">
        <f t="shared" si="47"/>
        <v>0</v>
      </c>
      <c r="I104" s="171">
        <f t="shared" ref="I104:I105" si="52">SUM(E104+G104)</f>
        <v>0</v>
      </c>
      <c r="J104" s="76">
        <f t="shared" si="49"/>
        <v>0</v>
      </c>
      <c r="K104" s="171">
        <f t="shared" si="50"/>
        <v>1</v>
      </c>
      <c r="L104" s="76">
        <f t="shared" si="51"/>
        <v>0</v>
      </c>
    </row>
    <row r="105" spans="1:12" s="176" customFormat="1" x14ac:dyDescent="0.2">
      <c r="A105" s="136" t="s">
        <v>72</v>
      </c>
      <c r="B105" s="370" t="s">
        <v>88</v>
      </c>
      <c r="C105" s="371"/>
      <c r="D105" s="151">
        <v>0</v>
      </c>
      <c r="E105" s="152">
        <v>0</v>
      </c>
      <c r="F105" s="76">
        <f t="shared" si="46"/>
        <v>0</v>
      </c>
      <c r="G105" s="152">
        <v>0</v>
      </c>
      <c r="H105" s="76">
        <f t="shared" si="47"/>
        <v>0</v>
      </c>
      <c r="I105" s="171">
        <f t="shared" si="52"/>
        <v>0</v>
      </c>
      <c r="J105" s="76">
        <f t="shared" si="49"/>
        <v>0</v>
      </c>
      <c r="K105" s="171">
        <f t="shared" si="50"/>
        <v>1</v>
      </c>
      <c r="L105" s="76">
        <f t="shared" si="51"/>
        <v>0</v>
      </c>
    </row>
    <row r="106" spans="1:12" s="31" customFormat="1" x14ac:dyDescent="0.2">
      <c r="A106" s="136" t="s">
        <v>72</v>
      </c>
      <c r="B106" s="370" t="s">
        <v>88</v>
      </c>
      <c r="C106" s="371"/>
      <c r="D106" s="151">
        <v>0</v>
      </c>
      <c r="E106" s="152">
        <v>0</v>
      </c>
      <c r="F106" s="32">
        <f t="shared" si="42"/>
        <v>0</v>
      </c>
      <c r="G106" s="152">
        <v>0</v>
      </c>
      <c r="H106" s="32">
        <f t="shared" si="43"/>
        <v>0</v>
      </c>
      <c r="I106" s="18">
        <f t="shared" si="26"/>
        <v>0</v>
      </c>
      <c r="J106" s="32">
        <f t="shared" si="45"/>
        <v>0</v>
      </c>
      <c r="K106" s="18">
        <f t="shared" si="28"/>
        <v>1</v>
      </c>
      <c r="L106" s="32">
        <f t="shared" si="44"/>
        <v>0</v>
      </c>
    </row>
    <row r="107" spans="1:12" s="176" customFormat="1" x14ac:dyDescent="0.2">
      <c r="A107" s="136" t="s">
        <v>72</v>
      </c>
      <c r="B107" s="370" t="s">
        <v>88</v>
      </c>
      <c r="C107" s="371"/>
      <c r="D107" s="151">
        <v>0</v>
      </c>
      <c r="E107" s="152">
        <v>0</v>
      </c>
      <c r="F107" s="76">
        <f t="shared" si="42"/>
        <v>0</v>
      </c>
      <c r="G107" s="152">
        <v>0</v>
      </c>
      <c r="H107" s="76">
        <f t="shared" si="43"/>
        <v>0</v>
      </c>
      <c r="I107" s="171">
        <f t="shared" ref="I107:I109" si="53">SUM(E107+G107)</f>
        <v>0</v>
      </c>
      <c r="J107" s="76">
        <f t="shared" si="45"/>
        <v>0</v>
      </c>
      <c r="K107" s="171">
        <f t="shared" ref="K107:K109" si="54">SUM(100%-I107)</f>
        <v>1</v>
      </c>
      <c r="L107" s="76">
        <f t="shared" si="44"/>
        <v>0</v>
      </c>
    </row>
    <row r="108" spans="1:12" s="176" customFormat="1" x14ac:dyDescent="0.2">
      <c r="A108" s="136" t="s">
        <v>72</v>
      </c>
      <c r="B108" s="370" t="s">
        <v>88</v>
      </c>
      <c r="C108" s="371"/>
      <c r="D108" s="151">
        <v>0</v>
      </c>
      <c r="E108" s="152">
        <v>0</v>
      </c>
      <c r="F108" s="76">
        <f t="shared" si="42"/>
        <v>0</v>
      </c>
      <c r="G108" s="152">
        <v>0</v>
      </c>
      <c r="H108" s="76">
        <f t="shared" si="43"/>
        <v>0</v>
      </c>
      <c r="I108" s="171">
        <f t="shared" si="53"/>
        <v>0</v>
      </c>
      <c r="J108" s="76">
        <f t="shared" si="45"/>
        <v>0</v>
      </c>
      <c r="K108" s="171">
        <f t="shared" si="54"/>
        <v>1</v>
      </c>
      <c r="L108" s="76">
        <f t="shared" si="44"/>
        <v>0</v>
      </c>
    </row>
    <row r="109" spans="1:12" s="176" customFormat="1" x14ac:dyDescent="0.2">
      <c r="A109" s="136" t="s">
        <v>72</v>
      </c>
      <c r="B109" s="370" t="s">
        <v>88</v>
      </c>
      <c r="C109" s="371"/>
      <c r="D109" s="151">
        <v>0</v>
      </c>
      <c r="E109" s="152">
        <v>0</v>
      </c>
      <c r="F109" s="76">
        <f t="shared" ref="F109" si="55">SUM(D109*E109)</f>
        <v>0</v>
      </c>
      <c r="G109" s="152">
        <v>0</v>
      </c>
      <c r="H109" s="76">
        <f t="shared" ref="H109" si="56">SUM(D109*G109)</f>
        <v>0</v>
      </c>
      <c r="I109" s="171">
        <f t="shared" si="53"/>
        <v>0</v>
      </c>
      <c r="J109" s="76">
        <f t="shared" ref="J109" si="57">SUM(D109*I109)</f>
        <v>0</v>
      </c>
      <c r="K109" s="171">
        <f t="shared" si="54"/>
        <v>1</v>
      </c>
      <c r="L109" s="76">
        <f t="shared" ref="L109" si="58">SUM(D109-J109)</f>
        <v>0</v>
      </c>
    </row>
    <row r="110" spans="1:12" s="135" customFormat="1" x14ac:dyDescent="0.2">
      <c r="A110" s="123"/>
      <c r="B110" s="384"/>
      <c r="C110" s="384"/>
      <c r="D110" s="134"/>
      <c r="E110" s="126"/>
      <c r="F110" s="134"/>
      <c r="G110" s="126"/>
      <c r="H110" s="134"/>
      <c r="I110" s="126"/>
      <c r="J110" s="134"/>
      <c r="K110" s="126"/>
      <c r="L110" s="134"/>
    </row>
    <row r="111" spans="1:12" s="19" customFormat="1" x14ac:dyDescent="0.2">
      <c r="A111" s="16" t="s">
        <v>7</v>
      </c>
      <c r="B111" s="414"/>
      <c r="C111" s="414"/>
      <c r="D111" s="16"/>
      <c r="E111" s="16"/>
      <c r="F111" s="59" t="s">
        <v>227</v>
      </c>
      <c r="G111" s="15"/>
      <c r="H111" s="16"/>
      <c r="I111" s="16"/>
      <c r="J111" s="16"/>
      <c r="K111" s="16"/>
      <c r="L111" s="46" t="str">
        <f>'Summary Payment Certification'!$H$58</f>
        <v>Revised 06/22/2022</v>
      </c>
    </row>
    <row r="112" spans="1:12" s="19" customFormat="1" x14ac:dyDescent="0.2">
      <c r="A112" s="283" t="s">
        <v>0</v>
      </c>
      <c r="B112" s="283"/>
      <c r="C112" s="283"/>
      <c r="D112" s="283"/>
      <c r="E112" s="283"/>
      <c r="F112" s="283"/>
      <c r="G112" s="283"/>
      <c r="H112" s="283"/>
      <c r="I112" s="283"/>
      <c r="J112" s="283"/>
      <c r="K112" s="283"/>
      <c r="L112" s="283"/>
    </row>
    <row r="113" spans="1:14" s="19" customFormat="1" x14ac:dyDescent="0.2">
      <c r="A113" s="285" t="s">
        <v>1</v>
      </c>
      <c r="B113" s="285"/>
      <c r="C113" s="285"/>
      <c r="D113" s="285"/>
      <c r="E113" s="285"/>
      <c r="F113" s="285"/>
      <c r="G113" s="285"/>
      <c r="H113" s="285"/>
      <c r="I113" s="285"/>
      <c r="J113" s="285"/>
      <c r="K113" s="285"/>
      <c r="L113" s="285"/>
    </row>
    <row r="114" spans="1:14" s="19" customFormat="1" x14ac:dyDescent="0.2">
      <c r="A114" s="372" t="s">
        <v>232</v>
      </c>
      <c r="B114" s="372"/>
      <c r="C114" s="372"/>
      <c r="D114" s="372"/>
      <c r="E114" s="372"/>
      <c r="F114" s="372"/>
      <c r="G114" s="372"/>
      <c r="H114" s="372"/>
      <c r="I114" s="372"/>
      <c r="J114" s="372"/>
      <c r="K114" s="372"/>
      <c r="L114" s="372"/>
    </row>
    <row r="115" spans="1:14" s="19" customFormat="1" ht="13.5" thickBot="1" x14ac:dyDescent="0.25">
      <c r="A115" s="373"/>
      <c r="B115" s="373"/>
      <c r="C115" s="373"/>
      <c r="D115" s="373"/>
      <c r="E115" s="373"/>
      <c r="F115" s="373"/>
      <c r="G115" s="373"/>
      <c r="H115" s="373"/>
      <c r="I115" s="373"/>
      <c r="J115" s="373"/>
      <c r="K115" s="373"/>
      <c r="L115" s="373"/>
    </row>
    <row r="116" spans="1:14" s="19" customFormat="1" x14ac:dyDescent="0.2">
      <c r="A116" s="97" t="s">
        <v>13</v>
      </c>
      <c r="B116" s="374" t="str">
        <f>IF($B$10="","",$B$10)</f>
        <v/>
      </c>
      <c r="C116" s="351"/>
      <c r="D116" s="351"/>
      <c r="E116" s="351"/>
      <c r="F116" s="351"/>
      <c r="G116" s="352"/>
      <c r="H116" s="375" t="s">
        <v>14</v>
      </c>
      <c r="I116" s="357"/>
      <c r="J116" s="142" t="str">
        <f>IF($J$10="","",$J$10)</f>
        <v/>
      </c>
      <c r="K116" s="143" t="s">
        <v>214</v>
      </c>
      <c r="L116" s="144" t="str">
        <f>IF($L$10="","",$L$10)</f>
        <v/>
      </c>
    </row>
    <row r="117" spans="1:14" s="19" customFormat="1" x14ac:dyDescent="0.2">
      <c r="A117" s="98" t="s">
        <v>8</v>
      </c>
      <c r="B117" s="374" t="str">
        <f>IF($B$11="","",$B$11)</f>
        <v/>
      </c>
      <c r="C117" s="351"/>
      <c r="D117" s="351"/>
      <c r="E117" s="351"/>
      <c r="F117" s="351"/>
      <c r="G117" s="352"/>
      <c r="H117" s="376" t="s">
        <v>15</v>
      </c>
      <c r="I117" s="377"/>
      <c r="J117" s="213" t="str">
        <f>IF($J$11="","",$J$11)</f>
        <v/>
      </c>
      <c r="K117" s="215" t="s">
        <v>212</v>
      </c>
      <c r="L117" s="148" t="str">
        <f>IF($L$11="","",$L$11)</f>
        <v/>
      </c>
    </row>
    <row r="118" spans="1:14" s="19" customFormat="1" ht="13.5" thickBot="1" x14ac:dyDescent="0.25">
      <c r="A118" s="98" t="s">
        <v>16</v>
      </c>
      <c r="B118" s="350" t="str">
        <f>IF($B$12="","",$B$12)</f>
        <v/>
      </c>
      <c r="C118" s="355"/>
      <c r="D118" s="215" t="s">
        <v>10</v>
      </c>
      <c r="E118" s="350" t="str">
        <f>IF($E$12="","",$E$12)</f>
        <v/>
      </c>
      <c r="F118" s="351"/>
      <c r="G118" s="352"/>
      <c r="H118" s="353" t="s">
        <v>9</v>
      </c>
      <c r="I118" s="354"/>
      <c r="J118" s="145" t="str">
        <f>IF($J$12="","",$J$12)</f>
        <v/>
      </c>
      <c r="K118" s="216" t="s">
        <v>210</v>
      </c>
      <c r="L118" s="147" t="str">
        <f>IF($L$12="","",$L$12)</f>
        <v/>
      </c>
    </row>
    <row r="119" spans="1:14" s="19" customFormat="1" x14ac:dyDescent="0.2">
      <c r="A119" s="98" t="s">
        <v>17</v>
      </c>
      <c r="B119" s="350" t="str">
        <f>IF($B$13="","",$B$13)</f>
        <v/>
      </c>
      <c r="C119" s="355"/>
      <c r="D119" s="215" t="s">
        <v>173</v>
      </c>
      <c r="E119" s="350" t="str">
        <f>IF($E$13="","",$E$13)</f>
        <v/>
      </c>
      <c r="F119" s="351"/>
      <c r="G119" s="355"/>
      <c r="H119" s="356" t="s">
        <v>211</v>
      </c>
      <c r="I119" s="357"/>
      <c r="J119" s="101" t="str">
        <f>IF($J$13="","",$J$13)</f>
        <v/>
      </c>
      <c r="K119" s="102" t="s">
        <v>213</v>
      </c>
      <c r="L119" s="101" t="str">
        <f>IF($L$13="","",$L$13)</f>
        <v/>
      </c>
    </row>
    <row r="120" spans="1:14" s="19" customFormat="1" x14ac:dyDescent="0.2">
      <c r="A120" s="17"/>
      <c r="B120" s="358"/>
      <c r="C120" s="358"/>
      <c r="D120" s="14"/>
      <c r="E120" s="14"/>
      <c r="F120" s="14"/>
      <c r="G120" s="14"/>
      <c r="H120" s="14"/>
      <c r="I120" s="14"/>
      <c r="J120" s="14"/>
      <c r="K120" s="14"/>
      <c r="L120" s="14"/>
    </row>
    <row r="121" spans="1:14" s="19" customFormat="1" ht="13.5" customHeight="1" x14ac:dyDescent="0.2">
      <c r="A121" s="359" t="s">
        <v>73</v>
      </c>
      <c r="B121" s="344" t="s">
        <v>74</v>
      </c>
      <c r="C121" s="345"/>
      <c r="D121" s="364" t="s">
        <v>75</v>
      </c>
      <c r="E121" s="348" t="s">
        <v>76</v>
      </c>
      <c r="F121" s="331"/>
      <c r="G121" s="331"/>
      <c r="H121" s="331"/>
      <c r="I121" s="331"/>
      <c r="J121" s="349"/>
      <c r="K121" s="344" t="s">
        <v>77</v>
      </c>
      <c r="L121" s="345"/>
    </row>
    <row r="122" spans="1:14" s="19" customFormat="1" x14ac:dyDescent="0.2">
      <c r="A122" s="360"/>
      <c r="B122" s="362"/>
      <c r="C122" s="363"/>
      <c r="D122" s="365"/>
      <c r="E122" s="348" t="s">
        <v>78</v>
      </c>
      <c r="F122" s="349"/>
      <c r="G122" s="348" t="s">
        <v>79</v>
      </c>
      <c r="H122" s="349"/>
      <c r="I122" s="348" t="s">
        <v>80</v>
      </c>
      <c r="J122" s="349"/>
      <c r="K122" s="346"/>
      <c r="L122" s="347"/>
    </row>
    <row r="123" spans="1:14" s="19" customFormat="1" x14ac:dyDescent="0.2">
      <c r="A123" s="361"/>
      <c r="B123" s="346"/>
      <c r="C123" s="347"/>
      <c r="D123" s="366"/>
      <c r="E123" s="214" t="s">
        <v>81</v>
      </c>
      <c r="F123" s="214" t="s">
        <v>82</v>
      </c>
      <c r="G123" s="214" t="s">
        <v>81</v>
      </c>
      <c r="H123" s="214" t="s">
        <v>82</v>
      </c>
      <c r="I123" s="214" t="s">
        <v>81</v>
      </c>
      <c r="J123" s="214" t="s">
        <v>82</v>
      </c>
      <c r="K123" s="214" t="s">
        <v>81</v>
      </c>
      <c r="L123" s="214" t="s">
        <v>82</v>
      </c>
    </row>
    <row r="124" spans="1:14" s="12" customFormat="1" ht="30" customHeight="1" x14ac:dyDescent="0.2">
      <c r="A124" s="103"/>
      <c r="B124" s="393" t="s">
        <v>235</v>
      </c>
      <c r="C124" s="394"/>
      <c r="D124" s="367"/>
      <c r="E124" s="368"/>
      <c r="F124" s="368"/>
      <c r="G124" s="368"/>
      <c r="H124" s="368"/>
      <c r="I124" s="368"/>
      <c r="J124" s="368"/>
      <c r="K124" s="368"/>
      <c r="L124" s="369"/>
      <c r="M124" s="206"/>
      <c r="N124" s="207"/>
    </row>
    <row r="125" spans="1:14" s="176" customFormat="1" x14ac:dyDescent="0.2">
      <c r="A125" s="204" t="s">
        <v>18</v>
      </c>
      <c r="B125" s="391" t="s">
        <v>106</v>
      </c>
      <c r="C125" s="423"/>
      <c r="D125" s="209">
        <v>0</v>
      </c>
      <c r="E125" s="210">
        <v>0</v>
      </c>
      <c r="F125" s="211">
        <f t="shared" si="42"/>
        <v>0</v>
      </c>
      <c r="G125" s="210">
        <v>0</v>
      </c>
      <c r="H125" s="211">
        <f t="shared" si="43"/>
        <v>0</v>
      </c>
      <c r="I125" s="212">
        <f t="shared" si="26"/>
        <v>0</v>
      </c>
      <c r="J125" s="211">
        <f t="shared" si="45"/>
        <v>0</v>
      </c>
      <c r="K125" s="212">
        <f t="shared" si="28"/>
        <v>1</v>
      </c>
      <c r="L125" s="211">
        <f t="shared" si="44"/>
        <v>0</v>
      </c>
    </row>
    <row r="126" spans="1:14" s="176" customFormat="1" x14ac:dyDescent="0.2">
      <c r="A126" s="204" t="s">
        <v>18</v>
      </c>
      <c r="B126" s="391" t="s">
        <v>22</v>
      </c>
      <c r="C126" s="392"/>
      <c r="D126" s="209">
        <v>0</v>
      </c>
      <c r="E126" s="210">
        <v>0</v>
      </c>
      <c r="F126" s="211">
        <f t="shared" si="42"/>
        <v>0</v>
      </c>
      <c r="G126" s="210">
        <v>0</v>
      </c>
      <c r="H126" s="211">
        <f t="shared" si="43"/>
        <v>0</v>
      </c>
      <c r="I126" s="212">
        <f t="shared" si="26"/>
        <v>0</v>
      </c>
      <c r="J126" s="211">
        <f t="shared" si="45"/>
        <v>0</v>
      </c>
      <c r="K126" s="212">
        <f t="shared" si="28"/>
        <v>1</v>
      </c>
      <c r="L126" s="211">
        <f t="shared" si="44"/>
        <v>0</v>
      </c>
    </row>
    <row r="127" spans="1:14" s="176" customFormat="1" x14ac:dyDescent="0.2">
      <c r="A127" s="205"/>
      <c r="B127" s="388" t="s">
        <v>88</v>
      </c>
      <c r="C127" s="395"/>
      <c r="D127" s="209">
        <v>0</v>
      </c>
      <c r="E127" s="210">
        <v>0</v>
      </c>
      <c r="F127" s="211">
        <f>SUM(D127*E127)</f>
        <v>0</v>
      </c>
      <c r="G127" s="210">
        <v>0</v>
      </c>
      <c r="H127" s="211">
        <f>SUM(D127*G127)</f>
        <v>0</v>
      </c>
      <c r="I127" s="212">
        <f>SUM(E127+G127)</f>
        <v>0</v>
      </c>
      <c r="J127" s="211">
        <f>SUM(D127*I127)</f>
        <v>0</v>
      </c>
      <c r="K127" s="212">
        <f>SUM(100%-I127)</f>
        <v>1</v>
      </c>
      <c r="L127" s="211">
        <f>SUM(D127-J127)</f>
        <v>0</v>
      </c>
    </row>
    <row r="128" spans="1:14" s="176" customFormat="1" x14ac:dyDescent="0.2">
      <c r="A128" s="205"/>
      <c r="B128" s="388" t="s">
        <v>88</v>
      </c>
      <c r="C128" s="395"/>
      <c r="D128" s="209">
        <v>0</v>
      </c>
      <c r="E128" s="210">
        <v>0</v>
      </c>
      <c r="F128" s="211">
        <f>SUM(D128*E128)</f>
        <v>0</v>
      </c>
      <c r="G128" s="210">
        <v>0</v>
      </c>
      <c r="H128" s="211">
        <f>SUM(D128*G128)</f>
        <v>0</v>
      </c>
      <c r="I128" s="212">
        <f>SUM(E128+G128)</f>
        <v>0</v>
      </c>
      <c r="J128" s="211">
        <f>SUM(D128*I128)</f>
        <v>0</v>
      </c>
      <c r="K128" s="212">
        <f>SUM(100%-I128)</f>
        <v>1</v>
      </c>
      <c r="L128" s="211">
        <f>SUM(D128-J128)</f>
        <v>0</v>
      </c>
    </row>
    <row r="129" spans="1:12" s="176" customFormat="1" x14ac:dyDescent="0.2">
      <c r="A129" s="205"/>
      <c r="B129" s="388" t="s">
        <v>88</v>
      </c>
      <c r="C129" s="395"/>
      <c r="D129" s="209">
        <v>0</v>
      </c>
      <c r="E129" s="210">
        <v>0</v>
      </c>
      <c r="F129" s="211">
        <f>SUM(D129*E129)</f>
        <v>0</v>
      </c>
      <c r="G129" s="210">
        <v>0</v>
      </c>
      <c r="H129" s="211">
        <f>SUM(D129*G129)</f>
        <v>0</v>
      </c>
      <c r="I129" s="212">
        <f>SUM(E129+G129)</f>
        <v>0</v>
      </c>
      <c r="J129" s="211">
        <f>SUM(D129*I129)</f>
        <v>0</v>
      </c>
      <c r="K129" s="212">
        <f>SUM(100%-I129)</f>
        <v>1</v>
      </c>
      <c r="L129" s="211">
        <f>SUM(D129-J129)</f>
        <v>0</v>
      </c>
    </row>
    <row r="130" spans="1:12" s="176" customFormat="1" x14ac:dyDescent="0.2">
      <c r="A130" s="205"/>
      <c r="B130" s="388" t="s">
        <v>88</v>
      </c>
      <c r="C130" s="389"/>
      <c r="D130" s="209">
        <v>0</v>
      </c>
      <c r="E130" s="210">
        <v>0</v>
      </c>
      <c r="F130" s="211">
        <f t="shared" ref="F130:F131" si="59">SUM(D130*E130)</f>
        <v>0</v>
      </c>
      <c r="G130" s="210">
        <v>0</v>
      </c>
      <c r="H130" s="211">
        <f t="shared" ref="H130:H131" si="60">SUM(D130*G130)</f>
        <v>0</v>
      </c>
      <c r="I130" s="212">
        <f t="shared" ref="I130:I131" si="61">SUM(E130+G130)</f>
        <v>0</v>
      </c>
      <c r="J130" s="211">
        <f t="shared" ref="J130:J131" si="62">SUM(D130*I130)</f>
        <v>0</v>
      </c>
      <c r="K130" s="212">
        <f t="shared" ref="K130:K131" si="63">SUM(100%-I130)</f>
        <v>1</v>
      </c>
      <c r="L130" s="211">
        <f t="shared" ref="L130:L131" si="64">SUM(D130-J130)</f>
        <v>0</v>
      </c>
    </row>
    <row r="131" spans="1:12" s="176" customFormat="1" x14ac:dyDescent="0.2">
      <c r="A131" s="205"/>
      <c r="B131" s="388" t="s">
        <v>88</v>
      </c>
      <c r="C131" s="389"/>
      <c r="D131" s="209">
        <v>0</v>
      </c>
      <c r="E131" s="210">
        <v>0</v>
      </c>
      <c r="F131" s="211">
        <f t="shared" si="59"/>
        <v>0</v>
      </c>
      <c r="G131" s="210">
        <v>0</v>
      </c>
      <c r="H131" s="211">
        <f t="shared" si="60"/>
        <v>0</v>
      </c>
      <c r="I131" s="212">
        <f t="shared" si="61"/>
        <v>0</v>
      </c>
      <c r="J131" s="211">
        <f t="shared" si="62"/>
        <v>0</v>
      </c>
      <c r="K131" s="212">
        <f t="shared" si="63"/>
        <v>1</v>
      </c>
      <c r="L131" s="211">
        <f t="shared" si="64"/>
        <v>0</v>
      </c>
    </row>
    <row r="132" spans="1:12" s="176" customFormat="1" x14ac:dyDescent="0.2">
      <c r="A132" s="205"/>
      <c r="B132" s="388" t="s">
        <v>88</v>
      </c>
      <c r="C132" s="389"/>
      <c r="D132" s="209">
        <v>0</v>
      </c>
      <c r="E132" s="210">
        <v>0</v>
      </c>
      <c r="F132" s="211">
        <f t="shared" si="42"/>
        <v>0</v>
      </c>
      <c r="G132" s="210">
        <v>0</v>
      </c>
      <c r="H132" s="211">
        <f t="shared" si="43"/>
        <v>0</v>
      </c>
      <c r="I132" s="212">
        <f t="shared" si="26"/>
        <v>0</v>
      </c>
      <c r="J132" s="211">
        <f t="shared" si="45"/>
        <v>0</v>
      </c>
      <c r="K132" s="212">
        <f t="shared" si="28"/>
        <v>1</v>
      </c>
      <c r="L132" s="211">
        <f t="shared" si="44"/>
        <v>0</v>
      </c>
    </row>
    <row r="133" spans="1:12" s="176" customFormat="1" x14ac:dyDescent="0.2">
      <c r="A133" s="205"/>
      <c r="B133" s="388" t="s">
        <v>88</v>
      </c>
      <c r="C133" s="389"/>
      <c r="D133" s="209">
        <v>0</v>
      </c>
      <c r="E133" s="210">
        <v>0</v>
      </c>
      <c r="F133" s="211">
        <f t="shared" ref="F133" si="65">SUM(D133*E133)</f>
        <v>0</v>
      </c>
      <c r="G133" s="210">
        <v>0</v>
      </c>
      <c r="H133" s="211">
        <f t="shared" ref="H133" si="66">SUM(D133*G133)</f>
        <v>0</v>
      </c>
      <c r="I133" s="212">
        <f t="shared" ref="I133" si="67">SUM(E133+G133)</f>
        <v>0</v>
      </c>
      <c r="J133" s="211">
        <f t="shared" ref="J133" si="68">SUM(D133*I133)</f>
        <v>0</v>
      </c>
      <c r="K133" s="212">
        <f t="shared" ref="K133" si="69">SUM(100%-I133)</f>
        <v>1</v>
      </c>
      <c r="L133" s="211">
        <f t="shared" ref="L133" si="70">SUM(D133-J133)</f>
        <v>0</v>
      </c>
    </row>
    <row r="134" spans="1:12" s="176" customFormat="1" x14ac:dyDescent="0.2">
      <c r="A134" s="205"/>
      <c r="B134" s="388" t="s">
        <v>88</v>
      </c>
      <c r="C134" s="389"/>
      <c r="D134" s="209">
        <v>0</v>
      </c>
      <c r="E134" s="210">
        <v>0</v>
      </c>
      <c r="F134" s="211">
        <f t="shared" si="42"/>
        <v>0</v>
      </c>
      <c r="G134" s="210">
        <v>0</v>
      </c>
      <c r="H134" s="211">
        <f t="shared" si="43"/>
        <v>0</v>
      </c>
      <c r="I134" s="212">
        <f t="shared" si="26"/>
        <v>0</v>
      </c>
      <c r="J134" s="211">
        <f t="shared" si="45"/>
        <v>0</v>
      </c>
      <c r="K134" s="212">
        <f t="shared" si="28"/>
        <v>1</v>
      </c>
      <c r="L134" s="211">
        <f t="shared" si="44"/>
        <v>0</v>
      </c>
    </row>
    <row r="135" spans="1:12" s="176" customFormat="1" ht="13.15" customHeight="1" x14ac:dyDescent="0.2">
      <c r="A135" s="390" t="s">
        <v>158</v>
      </c>
      <c r="B135" s="390"/>
      <c r="C135" s="183"/>
      <c r="D135" s="188" t="str">
        <f>IF($L$12="Design-Build",SUM(D20:D27),"N/A")</f>
        <v>N/A</v>
      </c>
      <c r="E135" s="190"/>
      <c r="F135" s="188" t="str">
        <f>IF($L$12="Design-Build",SUM(F20:F27),"N/A")</f>
        <v>N/A</v>
      </c>
      <c r="G135" s="190"/>
      <c r="H135" s="188" t="str">
        <f>IF($L$12="Design-Build",SUM(H20:H27),"N/A")</f>
        <v>N/A</v>
      </c>
      <c r="I135" s="190"/>
      <c r="J135" s="188" t="str">
        <f>IF($L$12="Design-Build",SUM(J20:J27),"N/A")</f>
        <v>N/A</v>
      </c>
      <c r="K135" s="190"/>
      <c r="L135" s="188" t="str">
        <f>IF($L$12="Design-Build",SUM(L20:L27),"N/A")</f>
        <v>N/A</v>
      </c>
    </row>
    <row r="136" spans="1:12" x14ac:dyDescent="0.2">
      <c r="A136" s="387" t="s">
        <v>90</v>
      </c>
      <c r="B136" s="387"/>
      <c r="C136" s="68"/>
      <c r="D136" s="189" t="str">
        <f>IF($L$12="Design-Build",SUM(D29:D46),"N/A")</f>
        <v>N/A</v>
      </c>
      <c r="E136" s="191"/>
      <c r="F136" s="189" t="str">
        <f>IF($L$12="Design-Build",SUM(F29:F46),"N/A")</f>
        <v>N/A</v>
      </c>
      <c r="G136" s="191"/>
      <c r="H136" s="189" t="str">
        <f>IF($L$12="Design-Build",SUM(H29:H46),"N/A")</f>
        <v>N/A</v>
      </c>
      <c r="I136" s="191"/>
      <c r="J136" s="189" t="str">
        <f>IF($L$12="Design-Build",SUM(J29:J46),"N/A")</f>
        <v>N/A</v>
      </c>
      <c r="K136" s="191"/>
      <c r="L136" s="189" t="str">
        <f>IF($L$12="Design-Build",SUM(L29:L46),"N/A")</f>
        <v>N/A</v>
      </c>
    </row>
    <row r="137" spans="1:12" x14ac:dyDescent="0.2">
      <c r="A137" s="390" t="s">
        <v>216</v>
      </c>
      <c r="B137" s="390"/>
      <c r="C137" s="217" t="str">
        <f>IFERROR(IF($L$12="Design-Build",D137/D136,"N/A"),0)</f>
        <v>N/A</v>
      </c>
      <c r="D137" s="218"/>
      <c r="E137" s="191"/>
      <c r="F137" s="189" t="str">
        <f>IF($L$12="Design-Build",SUM(F136*C137),"N/A")</f>
        <v>N/A</v>
      </c>
      <c r="G137" s="191"/>
      <c r="H137" s="189" t="str">
        <f>IF($L$12="Design-Build",SUM(H136*C137),"N/A")</f>
        <v>N/A</v>
      </c>
      <c r="I137" s="191"/>
      <c r="J137" s="189" t="str">
        <f>IF($L$12="Design-Build",SUM(J136*C137),"N/A")</f>
        <v>N/A</v>
      </c>
      <c r="K137" s="191"/>
      <c r="L137" s="189" t="str">
        <f>IF($L$12="Design-Build",SUM(L136*C137),"N/A")</f>
        <v>N/A</v>
      </c>
    </row>
    <row r="138" spans="1:12" x14ac:dyDescent="0.2">
      <c r="A138" s="387" t="s">
        <v>89</v>
      </c>
      <c r="B138" s="387"/>
      <c r="C138" s="56"/>
      <c r="D138" s="189" t="str">
        <f>IF($L$12="Design-Build",SUM(D136:D137),"N/A")</f>
        <v>N/A</v>
      </c>
      <c r="E138" s="191"/>
      <c r="F138" s="189" t="str">
        <f>IF($L$12="Design-Build",SUM(F136:F137),"N/A")</f>
        <v>N/A</v>
      </c>
      <c r="G138" s="191"/>
      <c r="H138" s="189" t="str">
        <f>IF($L$12="Design-Build",SUM(H136:H137),"N/A")</f>
        <v>N/A</v>
      </c>
      <c r="I138" s="191"/>
      <c r="J138" s="189" t="str">
        <f>IF($L$12="Design-Build",SUM(J136:J137),"N/A")</f>
        <v>N/A</v>
      </c>
      <c r="K138" s="191"/>
      <c r="L138" s="189" t="str">
        <f>IF($L$12="Design-Build",SUM(L136:L137),"N/A")</f>
        <v>N/A</v>
      </c>
    </row>
    <row r="139" spans="1:12" x14ac:dyDescent="0.2">
      <c r="A139" s="387" t="s">
        <v>157</v>
      </c>
      <c r="B139" s="387"/>
      <c r="C139" s="56"/>
      <c r="D139" s="189" t="str">
        <f>IF($L$12="Design-Build",D138+D135,"N/A")</f>
        <v>N/A</v>
      </c>
      <c r="E139" s="191"/>
      <c r="F139" s="189" t="str">
        <f>IF($L$12="Design-Build",F138+F135,"N/A")</f>
        <v>N/A</v>
      </c>
      <c r="G139" s="191"/>
      <c r="H139" s="189" t="str">
        <f>IF($L$12="Design-Build",H138+H135,"N/A")</f>
        <v>N/A</v>
      </c>
      <c r="I139" s="191"/>
      <c r="J139" s="189" t="str">
        <f>IF($L$12="Design-Build",J138+J135,"N/A")</f>
        <v>N/A</v>
      </c>
      <c r="K139" s="191"/>
      <c r="L139" s="189" t="str">
        <f>IF($L$12="Design-Build",L138+L135,"N/A")</f>
        <v>N/A</v>
      </c>
    </row>
    <row r="140" spans="1:12" x14ac:dyDescent="0.2">
      <c r="A140" s="386" t="s">
        <v>92</v>
      </c>
      <c r="B140" s="386"/>
      <c r="C140" s="57"/>
      <c r="D140" s="47">
        <f>SUM(D48:D54)+SUM(D69:D109)+SUM(D125:D134)</f>
        <v>0</v>
      </c>
      <c r="E140" s="48"/>
      <c r="F140" s="47">
        <f>SUM(F48:F54)+SUM(F69:F109)+SUM(F125:F134)</f>
        <v>0</v>
      </c>
      <c r="G140" s="48"/>
      <c r="H140" s="47">
        <f>SUM(H48:H54)+SUM(H69:H109)+SUM(H125:H134)</f>
        <v>0</v>
      </c>
      <c r="I140" s="48"/>
      <c r="J140" s="47">
        <f>SUM(J48:J54)+SUM(J69:J109)+SUM(J125:J134)</f>
        <v>0</v>
      </c>
      <c r="K140" s="48"/>
      <c r="L140" s="47">
        <f>SUM(L48:L54)+SUM(L69:L109)+SUM(L125:L134)</f>
        <v>0</v>
      </c>
    </row>
    <row r="141" spans="1:12" x14ac:dyDescent="0.2">
      <c r="A141" s="385" t="s">
        <v>216</v>
      </c>
      <c r="B141" s="385"/>
      <c r="C141" s="239">
        <f>IFERROR(D141/(SUM(D48:D54)+SUM(D69:D109)),0)</f>
        <v>0</v>
      </c>
      <c r="D141" s="219"/>
      <c r="E141" s="48"/>
      <c r="F141" s="47">
        <f>SUM((SUM(F48:F54)+SUM(F69:F109))*$C$141)</f>
        <v>0</v>
      </c>
      <c r="G141" s="48"/>
      <c r="H141" s="47">
        <f>SUM((SUM(H48:H54)+SUM(H69:H109))*$C$141)</f>
        <v>0</v>
      </c>
      <c r="I141" s="48"/>
      <c r="J141" s="47">
        <f>SUM((SUM(J48:J54)+SUM(J69:J109))*$C$141)</f>
        <v>0</v>
      </c>
      <c r="K141" s="48"/>
      <c r="L141" s="47">
        <f>SUM((SUM(L48:L54)+SUM(L69:L109))*$C$141)</f>
        <v>0</v>
      </c>
    </row>
    <row r="142" spans="1:12" x14ac:dyDescent="0.2">
      <c r="A142" s="386" t="s">
        <v>91</v>
      </c>
      <c r="B142" s="386"/>
      <c r="C142" s="57"/>
      <c r="D142" s="47">
        <f>SUM(D140:D141)</f>
        <v>0</v>
      </c>
      <c r="E142" s="48"/>
      <c r="F142" s="47">
        <f>SUM(F140:F141)</f>
        <v>0</v>
      </c>
      <c r="G142" s="48"/>
      <c r="H142" s="47">
        <f>SUM(H140:H141)</f>
        <v>0</v>
      </c>
      <c r="I142" s="48"/>
      <c r="J142" s="47">
        <f>SUM(J140:J141)</f>
        <v>0</v>
      </c>
      <c r="K142" s="48"/>
      <c r="L142" s="47">
        <f>SUM(L140:L141)</f>
        <v>0</v>
      </c>
    </row>
    <row r="143" spans="1:12" x14ac:dyDescent="0.2">
      <c r="A143" s="14"/>
      <c r="B143" s="55"/>
      <c r="C143" s="55"/>
      <c r="D143" s="14"/>
      <c r="E143" s="14"/>
      <c r="F143" s="14"/>
      <c r="G143" s="14"/>
      <c r="H143" s="14"/>
      <c r="I143" s="14"/>
      <c r="J143" s="14"/>
      <c r="K143" s="14"/>
      <c r="L143" s="14"/>
    </row>
    <row r="144" spans="1:12" x14ac:dyDescent="0.2">
      <c r="A144" s="16" t="s">
        <v>7</v>
      </c>
      <c r="B144" s="16"/>
      <c r="C144" s="16"/>
      <c r="D144" s="16"/>
      <c r="E144" s="16"/>
      <c r="F144" s="59" t="s">
        <v>229</v>
      </c>
      <c r="G144" s="15"/>
      <c r="H144" s="16"/>
      <c r="I144" s="16"/>
      <c r="J144" s="16"/>
      <c r="K144" s="16"/>
      <c r="L144" s="46" t="str">
        <f>'Summary Payment Certification'!$H$58</f>
        <v>Revised 06/22/2022</v>
      </c>
    </row>
    <row r="145" spans="1:12" x14ac:dyDescent="0.2">
      <c r="A145" s="14"/>
      <c r="B145" s="55"/>
      <c r="C145" s="55"/>
      <c r="D145" s="14"/>
      <c r="E145" s="14"/>
      <c r="F145" s="14"/>
      <c r="G145" s="14"/>
      <c r="H145" s="14"/>
      <c r="I145" s="14"/>
      <c r="J145" s="14"/>
      <c r="K145" s="14"/>
      <c r="L145" s="14"/>
    </row>
    <row r="146" spans="1:12" x14ac:dyDescent="0.2">
      <c r="A146" s="14"/>
      <c r="B146" s="55"/>
      <c r="C146" s="55"/>
      <c r="D146" s="14"/>
      <c r="E146" s="14"/>
      <c r="F146" s="14"/>
      <c r="G146" s="14"/>
      <c r="H146" s="14"/>
      <c r="I146" s="14"/>
      <c r="J146" s="14"/>
      <c r="K146" s="14"/>
      <c r="L146" s="14"/>
    </row>
    <row r="147" spans="1:12" x14ac:dyDescent="0.2">
      <c r="A147" s="14"/>
      <c r="B147" s="55"/>
      <c r="C147" s="55"/>
      <c r="D147" s="14"/>
      <c r="E147" s="14"/>
      <c r="F147" s="14"/>
      <c r="G147" s="14"/>
      <c r="H147" s="14"/>
      <c r="I147" s="14"/>
      <c r="J147" s="14"/>
      <c r="K147" s="14"/>
      <c r="L147" s="14"/>
    </row>
    <row r="148" spans="1:12" x14ac:dyDescent="0.2">
      <c r="A148" s="14"/>
      <c r="B148" s="55"/>
      <c r="C148" s="55"/>
      <c r="D148" s="14"/>
      <c r="E148" s="14"/>
      <c r="F148" s="14"/>
      <c r="G148" s="14"/>
      <c r="H148" s="14"/>
      <c r="I148" s="14"/>
      <c r="J148" s="14"/>
      <c r="K148" s="14"/>
      <c r="L148" s="14"/>
    </row>
    <row r="149" spans="1:12" x14ac:dyDescent="0.2">
      <c r="A149" s="14"/>
      <c r="B149" s="55"/>
      <c r="C149" s="55"/>
      <c r="D149" s="14"/>
      <c r="E149" s="14"/>
      <c r="F149" s="14"/>
      <c r="G149" s="14"/>
      <c r="H149" s="14"/>
      <c r="I149" s="14"/>
      <c r="J149" s="14"/>
      <c r="K149" s="14"/>
      <c r="L149" s="14"/>
    </row>
    <row r="150" spans="1:12" x14ac:dyDescent="0.2">
      <c r="A150" s="14"/>
      <c r="B150" s="55"/>
      <c r="C150" s="55"/>
      <c r="D150" s="14"/>
      <c r="E150" s="14"/>
      <c r="F150" s="14"/>
      <c r="G150" s="14"/>
      <c r="H150" s="14"/>
      <c r="I150" s="14"/>
      <c r="J150" s="14"/>
      <c r="K150" s="14"/>
      <c r="L150" s="14"/>
    </row>
    <row r="151" spans="1:12" x14ac:dyDescent="0.2">
      <c r="A151" s="14"/>
      <c r="B151" s="55"/>
      <c r="C151" s="55"/>
      <c r="D151" s="14"/>
      <c r="E151" s="14"/>
      <c r="F151" s="14"/>
      <c r="G151" s="14"/>
      <c r="H151" s="14"/>
      <c r="I151" s="14"/>
      <c r="J151" s="14"/>
      <c r="K151" s="14"/>
      <c r="L151" s="14"/>
    </row>
    <row r="152" spans="1:12" x14ac:dyDescent="0.2">
      <c r="A152" s="14"/>
      <c r="B152" s="55"/>
      <c r="C152" s="55"/>
      <c r="D152" s="14"/>
      <c r="E152" s="14"/>
      <c r="F152" s="14"/>
      <c r="G152" s="14"/>
      <c r="H152" s="14"/>
      <c r="I152" s="14"/>
      <c r="J152" s="14"/>
      <c r="K152" s="14"/>
      <c r="L152" s="14"/>
    </row>
    <row r="153" spans="1:12" x14ac:dyDescent="0.2">
      <c r="A153" s="14"/>
      <c r="B153" s="55"/>
      <c r="C153" s="55"/>
      <c r="D153" s="14"/>
      <c r="E153" s="14"/>
      <c r="F153" s="14"/>
      <c r="G153" s="14"/>
      <c r="H153" s="14"/>
      <c r="I153" s="14"/>
      <c r="J153" s="14"/>
      <c r="K153" s="14"/>
      <c r="L153" s="14"/>
    </row>
    <row r="154" spans="1:12" x14ac:dyDescent="0.2">
      <c r="A154" s="14"/>
      <c r="B154" s="55"/>
      <c r="C154" s="55"/>
      <c r="D154" s="14"/>
      <c r="E154" s="14"/>
      <c r="F154" s="14"/>
      <c r="G154" s="14"/>
      <c r="H154" s="14"/>
      <c r="I154" s="14"/>
      <c r="J154" s="14"/>
      <c r="K154" s="14"/>
      <c r="L154" s="14"/>
    </row>
    <row r="155" spans="1:12" x14ac:dyDescent="0.2">
      <c r="A155" s="14"/>
      <c r="B155" s="55"/>
      <c r="C155" s="55"/>
      <c r="D155" s="14"/>
      <c r="E155" s="14"/>
      <c r="F155" s="14"/>
      <c r="G155" s="14"/>
      <c r="H155" s="14"/>
      <c r="I155" s="14"/>
      <c r="J155" s="14"/>
      <c r="K155" s="14"/>
      <c r="L155" s="14"/>
    </row>
    <row r="156" spans="1:12" x14ac:dyDescent="0.2">
      <c r="A156" s="14"/>
      <c r="B156" s="55"/>
      <c r="C156" s="55"/>
      <c r="D156" s="14"/>
      <c r="E156" s="14"/>
      <c r="F156" s="14"/>
      <c r="G156" s="14"/>
      <c r="H156" s="14"/>
      <c r="I156" s="14"/>
      <c r="J156" s="14"/>
      <c r="K156" s="14"/>
      <c r="L156" s="14"/>
    </row>
    <row r="157" spans="1:12" x14ac:dyDescent="0.2">
      <c r="A157" s="14"/>
      <c r="B157" s="55"/>
      <c r="C157" s="55"/>
      <c r="D157" s="14"/>
      <c r="E157" s="14"/>
      <c r="F157" s="14"/>
      <c r="G157" s="14"/>
      <c r="H157" s="14"/>
      <c r="I157" s="14"/>
      <c r="J157" s="14"/>
      <c r="K157" s="14"/>
      <c r="L157" s="14"/>
    </row>
    <row r="158" spans="1:12" x14ac:dyDescent="0.2">
      <c r="A158" s="14"/>
      <c r="B158" s="55"/>
      <c r="C158" s="55"/>
      <c r="D158" s="14"/>
      <c r="E158" s="14"/>
      <c r="F158" s="14"/>
      <c r="G158" s="14"/>
      <c r="H158" s="14"/>
      <c r="I158" s="14"/>
      <c r="J158" s="14"/>
      <c r="K158" s="14"/>
      <c r="L158" s="14"/>
    </row>
    <row r="159" spans="1:12" x14ac:dyDescent="0.2">
      <c r="A159" s="14"/>
      <c r="B159" s="55"/>
      <c r="C159" s="55"/>
      <c r="D159" s="14"/>
      <c r="E159" s="14"/>
      <c r="F159" s="14"/>
      <c r="G159" s="14"/>
      <c r="H159" s="14"/>
      <c r="I159" s="14"/>
      <c r="J159" s="14"/>
      <c r="K159" s="14"/>
      <c r="L159" s="14"/>
    </row>
    <row r="160" spans="1:12" x14ac:dyDescent="0.2">
      <c r="A160" s="14"/>
      <c r="B160" s="55"/>
      <c r="C160" s="55"/>
      <c r="D160" s="14"/>
      <c r="E160" s="14"/>
      <c r="F160" s="14"/>
      <c r="G160" s="14"/>
      <c r="H160" s="14"/>
      <c r="I160" s="14"/>
      <c r="J160" s="14"/>
      <c r="K160" s="14"/>
      <c r="L160" s="14"/>
    </row>
    <row r="161" spans="1:12" x14ac:dyDescent="0.2">
      <c r="A161" s="14"/>
      <c r="B161" s="55"/>
      <c r="C161" s="55"/>
      <c r="D161" s="14"/>
      <c r="E161" s="14"/>
      <c r="F161" s="14"/>
      <c r="G161" s="14"/>
      <c r="H161" s="14"/>
      <c r="I161" s="14"/>
      <c r="J161" s="14"/>
      <c r="K161" s="14"/>
      <c r="L161" s="14"/>
    </row>
    <row r="162" spans="1:12" x14ac:dyDescent="0.2">
      <c r="A162" s="14"/>
      <c r="B162" s="55"/>
      <c r="C162" s="55"/>
      <c r="D162" s="14"/>
      <c r="E162" s="14"/>
      <c r="F162" s="14"/>
      <c r="G162" s="14"/>
      <c r="H162" s="14"/>
      <c r="I162" s="14"/>
      <c r="J162" s="14"/>
      <c r="K162" s="14"/>
      <c r="L162" s="14"/>
    </row>
    <row r="163" spans="1:12" x14ac:dyDescent="0.2">
      <c r="A163" s="14"/>
      <c r="B163" s="55"/>
      <c r="C163" s="55"/>
      <c r="D163" s="14"/>
      <c r="E163" s="14"/>
      <c r="F163" s="14"/>
      <c r="G163" s="14"/>
      <c r="H163" s="14"/>
      <c r="I163" s="14"/>
      <c r="J163" s="14"/>
      <c r="K163" s="14"/>
      <c r="L163" s="14"/>
    </row>
    <row r="164" spans="1:12" x14ac:dyDescent="0.2">
      <c r="A164" s="14"/>
      <c r="B164" s="55"/>
      <c r="C164" s="55"/>
      <c r="D164" s="14"/>
      <c r="E164" s="14"/>
      <c r="F164" s="14"/>
      <c r="G164" s="14"/>
      <c r="H164" s="14"/>
      <c r="I164" s="14"/>
      <c r="J164" s="14"/>
      <c r="K164" s="14"/>
      <c r="L164" s="14"/>
    </row>
    <row r="165" spans="1:12" x14ac:dyDescent="0.2">
      <c r="A165" s="14"/>
      <c r="B165" s="55"/>
      <c r="C165" s="55"/>
      <c r="D165" s="14"/>
      <c r="E165" s="14"/>
      <c r="F165" s="14"/>
      <c r="G165" s="14"/>
      <c r="H165" s="14"/>
      <c r="I165" s="14"/>
      <c r="J165" s="14"/>
      <c r="K165" s="14"/>
      <c r="L165" s="14"/>
    </row>
    <row r="166" spans="1:12" x14ac:dyDescent="0.2">
      <c r="A166" s="14"/>
      <c r="B166" s="55"/>
      <c r="C166" s="55"/>
      <c r="D166" s="14"/>
      <c r="E166" s="14"/>
      <c r="F166" s="14"/>
      <c r="G166" s="14"/>
      <c r="H166" s="14"/>
      <c r="I166" s="14"/>
      <c r="J166" s="14"/>
      <c r="K166" s="14"/>
      <c r="L166" s="14"/>
    </row>
    <row r="167" spans="1:12" x14ac:dyDescent="0.2">
      <c r="A167" s="14"/>
      <c r="B167" s="55"/>
      <c r="C167" s="55"/>
      <c r="D167" s="14"/>
      <c r="E167" s="14"/>
      <c r="F167" s="14"/>
      <c r="G167" s="14"/>
      <c r="H167" s="14"/>
      <c r="I167" s="14"/>
      <c r="J167" s="14"/>
      <c r="K167" s="14"/>
      <c r="L167" s="14"/>
    </row>
    <row r="168" spans="1:12" x14ac:dyDescent="0.2">
      <c r="A168" s="14"/>
      <c r="B168" s="55"/>
      <c r="C168" s="55"/>
      <c r="D168" s="14"/>
      <c r="E168" s="14"/>
      <c r="F168" s="14"/>
      <c r="G168" s="14"/>
      <c r="H168" s="14"/>
      <c r="I168" s="14"/>
      <c r="J168" s="14"/>
      <c r="K168" s="14"/>
      <c r="L168" s="14"/>
    </row>
    <row r="169" spans="1:12" x14ac:dyDescent="0.2">
      <c r="A169" s="14"/>
      <c r="B169" s="55"/>
      <c r="C169" s="55"/>
      <c r="D169" s="14"/>
      <c r="E169" s="14"/>
      <c r="F169" s="14"/>
      <c r="G169" s="14"/>
      <c r="H169" s="14"/>
      <c r="I169" s="14"/>
      <c r="J169" s="14"/>
      <c r="K169" s="14"/>
      <c r="L169" s="14"/>
    </row>
    <row r="170" spans="1:12" x14ac:dyDescent="0.2">
      <c r="A170" s="14"/>
      <c r="B170" s="55"/>
      <c r="C170" s="55"/>
      <c r="D170" s="14"/>
      <c r="E170" s="14"/>
      <c r="F170" s="14"/>
      <c r="G170" s="14"/>
      <c r="H170" s="14"/>
      <c r="I170" s="14"/>
      <c r="J170" s="14"/>
      <c r="K170" s="14"/>
      <c r="L170" s="14"/>
    </row>
    <row r="171" spans="1:12" x14ac:dyDescent="0.2">
      <c r="A171" s="14"/>
      <c r="B171" s="55"/>
      <c r="C171" s="55"/>
      <c r="D171" s="14"/>
      <c r="E171" s="14"/>
      <c r="F171" s="14"/>
      <c r="G171" s="14"/>
      <c r="H171" s="14"/>
      <c r="I171" s="14"/>
      <c r="J171" s="14"/>
      <c r="K171" s="14"/>
      <c r="L171" s="14"/>
    </row>
    <row r="172" spans="1:12" x14ac:dyDescent="0.2">
      <c r="A172" s="14"/>
      <c r="B172" s="55"/>
      <c r="C172" s="55"/>
      <c r="D172" s="14"/>
      <c r="E172" s="14"/>
      <c r="F172" s="14"/>
      <c r="G172" s="14"/>
      <c r="H172" s="14"/>
      <c r="I172" s="14"/>
      <c r="J172" s="14"/>
      <c r="K172" s="14"/>
      <c r="L172" s="14"/>
    </row>
    <row r="173" spans="1:12" x14ac:dyDescent="0.2">
      <c r="A173" s="14"/>
      <c r="B173" s="55"/>
      <c r="C173" s="55"/>
      <c r="D173" s="14"/>
      <c r="E173" s="14"/>
      <c r="F173" s="14"/>
      <c r="G173" s="14"/>
      <c r="H173" s="14"/>
      <c r="I173" s="14"/>
      <c r="J173" s="14"/>
      <c r="K173" s="14"/>
      <c r="L173" s="14"/>
    </row>
    <row r="174" spans="1:12" x14ac:dyDescent="0.2">
      <c r="A174" s="14"/>
      <c r="B174" s="55"/>
      <c r="C174" s="55"/>
      <c r="D174" s="14"/>
      <c r="E174" s="14"/>
      <c r="F174" s="14"/>
      <c r="G174" s="14"/>
      <c r="H174" s="14"/>
      <c r="I174" s="14"/>
      <c r="J174" s="14"/>
      <c r="K174" s="14"/>
      <c r="L174" s="14"/>
    </row>
    <row r="175" spans="1:12" x14ac:dyDescent="0.2">
      <c r="A175" s="14"/>
      <c r="B175" s="55"/>
      <c r="C175" s="55"/>
      <c r="D175" s="14"/>
      <c r="E175" s="14"/>
      <c r="F175" s="14"/>
      <c r="G175" s="14"/>
      <c r="H175" s="14"/>
      <c r="I175" s="14"/>
      <c r="J175" s="14"/>
      <c r="K175" s="14"/>
      <c r="L175" s="14"/>
    </row>
    <row r="176" spans="1:12" x14ac:dyDescent="0.2">
      <c r="A176" s="14"/>
      <c r="B176" s="55"/>
      <c r="C176" s="55"/>
      <c r="D176" s="14"/>
      <c r="E176" s="14"/>
      <c r="F176" s="14"/>
      <c r="G176" s="14"/>
      <c r="H176" s="14"/>
      <c r="I176" s="14"/>
      <c r="J176" s="14"/>
      <c r="K176" s="14"/>
      <c r="L176" s="14"/>
    </row>
    <row r="177" spans="1:12" x14ac:dyDescent="0.2">
      <c r="A177" s="14"/>
      <c r="B177" s="55"/>
      <c r="C177" s="55"/>
      <c r="D177" s="14"/>
      <c r="E177" s="14"/>
      <c r="F177" s="14"/>
      <c r="G177" s="14"/>
      <c r="H177" s="14"/>
      <c r="I177" s="14"/>
      <c r="J177" s="14"/>
      <c r="K177" s="14"/>
      <c r="L177" s="14"/>
    </row>
    <row r="178" spans="1:12" x14ac:dyDescent="0.2">
      <c r="A178" s="14"/>
      <c r="B178" s="55"/>
      <c r="C178" s="55"/>
      <c r="D178" s="14"/>
      <c r="E178" s="14"/>
      <c r="F178" s="14"/>
      <c r="G178" s="14"/>
      <c r="H178" s="14"/>
      <c r="I178" s="14"/>
      <c r="J178" s="14"/>
      <c r="K178" s="14"/>
      <c r="L178" s="14"/>
    </row>
    <row r="179" spans="1:12" x14ac:dyDescent="0.2">
      <c r="A179" s="14"/>
      <c r="B179" s="55"/>
      <c r="C179" s="55"/>
      <c r="D179" s="14"/>
      <c r="E179" s="14"/>
      <c r="F179" s="14"/>
      <c r="G179" s="14"/>
      <c r="H179" s="14"/>
      <c r="I179" s="14"/>
      <c r="J179" s="14"/>
      <c r="K179" s="14"/>
      <c r="L179" s="14"/>
    </row>
    <row r="180" spans="1:12" x14ac:dyDescent="0.2">
      <c r="A180" s="14"/>
      <c r="B180" s="55"/>
      <c r="C180" s="55"/>
      <c r="D180" s="14"/>
      <c r="E180" s="14"/>
      <c r="F180" s="14"/>
      <c r="G180" s="14"/>
      <c r="H180" s="14"/>
      <c r="I180" s="14"/>
      <c r="J180" s="14"/>
      <c r="K180" s="14"/>
      <c r="L180" s="14"/>
    </row>
    <row r="181" spans="1:12" x14ac:dyDescent="0.2">
      <c r="A181" s="14"/>
      <c r="B181" s="55"/>
      <c r="C181" s="55"/>
      <c r="D181" s="14"/>
      <c r="E181" s="14"/>
      <c r="F181" s="14"/>
      <c r="G181" s="14"/>
      <c r="H181" s="14"/>
      <c r="I181" s="14"/>
      <c r="J181" s="14"/>
      <c r="K181" s="14"/>
      <c r="L181" s="14"/>
    </row>
    <row r="182" spans="1:12" x14ac:dyDescent="0.2">
      <c r="A182" s="14"/>
      <c r="B182" s="55"/>
      <c r="C182" s="55"/>
      <c r="D182" s="14"/>
      <c r="E182" s="14"/>
      <c r="F182" s="14"/>
      <c r="G182" s="14"/>
      <c r="H182" s="14"/>
      <c r="I182" s="14"/>
      <c r="J182" s="14"/>
      <c r="K182" s="14"/>
      <c r="L182" s="14"/>
    </row>
    <row r="183" spans="1:12" x14ac:dyDescent="0.2">
      <c r="A183" s="14"/>
      <c r="B183" s="55"/>
      <c r="C183" s="55"/>
      <c r="D183" s="14"/>
      <c r="E183" s="14"/>
      <c r="F183" s="14"/>
      <c r="G183" s="14"/>
      <c r="H183" s="14"/>
      <c r="I183" s="14"/>
      <c r="J183" s="14"/>
      <c r="K183" s="14"/>
      <c r="L183" s="14"/>
    </row>
    <row r="184" spans="1:12" x14ac:dyDescent="0.2">
      <c r="A184" s="14"/>
      <c r="B184" s="55"/>
      <c r="C184" s="55"/>
      <c r="D184" s="14"/>
      <c r="E184" s="14"/>
      <c r="F184" s="14"/>
      <c r="G184" s="14"/>
      <c r="H184" s="14"/>
      <c r="I184" s="14"/>
      <c r="J184" s="14"/>
      <c r="K184" s="14"/>
      <c r="L184" s="14"/>
    </row>
    <row r="185" spans="1:12" x14ac:dyDescent="0.2">
      <c r="A185" s="14"/>
      <c r="B185" s="55"/>
      <c r="C185" s="55"/>
      <c r="D185" s="14"/>
      <c r="E185" s="14"/>
      <c r="F185" s="14"/>
      <c r="G185" s="14"/>
      <c r="H185" s="14"/>
      <c r="I185" s="14"/>
      <c r="J185" s="14"/>
      <c r="K185" s="14"/>
      <c r="L185" s="14"/>
    </row>
    <row r="186" spans="1:12" x14ac:dyDescent="0.2">
      <c r="A186" s="14"/>
      <c r="B186" s="55"/>
      <c r="C186" s="55"/>
      <c r="D186" s="14"/>
      <c r="E186" s="14"/>
      <c r="F186" s="14"/>
      <c r="G186" s="14"/>
      <c r="H186" s="14"/>
      <c r="I186" s="14"/>
      <c r="J186" s="14"/>
      <c r="K186" s="14"/>
      <c r="L186" s="14"/>
    </row>
    <row r="187" spans="1:12" x14ac:dyDescent="0.2">
      <c r="A187" s="14"/>
      <c r="B187" s="55"/>
      <c r="C187" s="55"/>
      <c r="D187" s="14"/>
      <c r="E187" s="14"/>
      <c r="F187" s="14"/>
      <c r="G187" s="14"/>
      <c r="H187" s="14"/>
      <c r="I187" s="14"/>
      <c r="J187" s="14"/>
      <c r="K187" s="14"/>
      <c r="L187" s="14"/>
    </row>
    <row r="188" spans="1:12" x14ac:dyDescent="0.2">
      <c r="A188" s="14"/>
      <c r="B188" s="55"/>
      <c r="C188" s="55"/>
      <c r="D188" s="14"/>
      <c r="E188" s="14"/>
      <c r="F188" s="14"/>
      <c r="G188" s="14"/>
      <c r="H188" s="14"/>
      <c r="I188" s="14"/>
      <c r="J188" s="14"/>
      <c r="K188" s="14"/>
      <c r="L188" s="14"/>
    </row>
    <row r="189" spans="1:12" x14ac:dyDescent="0.2">
      <c r="A189" s="14"/>
      <c r="B189" s="55"/>
      <c r="C189" s="55"/>
      <c r="D189" s="14"/>
      <c r="E189" s="14"/>
      <c r="F189" s="14"/>
      <c r="G189" s="14"/>
      <c r="H189" s="14"/>
      <c r="I189" s="14"/>
      <c r="J189" s="14"/>
      <c r="K189" s="14"/>
      <c r="L189" s="14"/>
    </row>
    <row r="190" spans="1:12" x14ac:dyDescent="0.2">
      <c r="A190" s="14"/>
      <c r="B190" s="55"/>
      <c r="C190" s="55"/>
      <c r="D190" s="14"/>
      <c r="E190" s="14"/>
      <c r="F190" s="14"/>
      <c r="G190" s="14"/>
      <c r="H190" s="14"/>
      <c r="I190" s="14"/>
      <c r="J190" s="14"/>
      <c r="K190" s="14"/>
      <c r="L190" s="14"/>
    </row>
    <row r="191" spans="1:12" x14ac:dyDescent="0.2">
      <c r="A191" s="14"/>
      <c r="B191" s="55"/>
      <c r="C191" s="55"/>
      <c r="D191" s="14"/>
      <c r="E191" s="14"/>
      <c r="F191" s="14"/>
      <c r="G191" s="14"/>
      <c r="H191" s="14"/>
      <c r="I191" s="14"/>
      <c r="J191" s="14"/>
      <c r="K191" s="14"/>
      <c r="L191" s="14"/>
    </row>
    <row r="192" spans="1:12" x14ac:dyDescent="0.2">
      <c r="A192" s="14"/>
      <c r="B192" s="55"/>
      <c r="C192" s="55"/>
      <c r="D192" s="14"/>
      <c r="E192" s="14"/>
      <c r="F192" s="14"/>
      <c r="G192" s="14"/>
      <c r="H192" s="14"/>
      <c r="I192" s="14"/>
      <c r="J192" s="14"/>
      <c r="K192" s="14"/>
      <c r="L192" s="14"/>
    </row>
    <row r="193" spans="1:12" x14ac:dyDescent="0.2">
      <c r="A193" s="14"/>
      <c r="B193" s="55"/>
      <c r="C193" s="55"/>
      <c r="D193" s="14"/>
      <c r="E193" s="14"/>
      <c r="F193" s="14"/>
      <c r="G193" s="14"/>
      <c r="H193" s="14"/>
      <c r="I193" s="14"/>
      <c r="J193" s="14"/>
      <c r="K193" s="14"/>
      <c r="L193" s="14"/>
    </row>
    <row r="194" spans="1:12" x14ac:dyDescent="0.2">
      <c r="A194" s="14"/>
      <c r="B194" s="55"/>
      <c r="C194" s="55"/>
      <c r="D194" s="14"/>
      <c r="E194" s="14"/>
      <c r="F194" s="14"/>
      <c r="G194" s="14"/>
      <c r="H194" s="14"/>
      <c r="I194" s="14"/>
      <c r="J194" s="14"/>
      <c r="K194" s="14"/>
      <c r="L194" s="14"/>
    </row>
    <row r="195" spans="1:12" x14ac:dyDescent="0.2">
      <c r="A195" s="14"/>
      <c r="B195" s="55"/>
      <c r="C195" s="55"/>
      <c r="D195" s="14"/>
      <c r="E195" s="14"/>
      <c r="F195" s="14"/>
      <c r="G195" s="14"/>
      <c r="H195" s="14"/>
      <c r="I195" s="14"/>
      <c r="J195" s="14"/>
      <c r="K195" s="14"/>
      <c r="L195" s="14"/>
    </row>
    <row r="196" spans="1:12" x14ac:dyDescent="0.2">
      <c r="A196" s="14"/>
      <c r="B196" s="55"/>
      <c r="C196" s="55"/>
      <c r="D196" s="14"/>
      <c r="E196" s="14"/>
      <c r="F196" s="14"/>
      <c r="G196" s="14"/>
      <c r="H196" s="14"/>
      <c r="I196" s="14"/>
      <c r="J196" s="14"/>
      <c r="K196" s="14"/>
      <c r="L196" s="14"/>
    </row>
    <row r="197" spans="1:12" x14ac:dyDescent="0.2">
      <c r="A197" s="14"/>
      <c r="B197" s="55"/>
      <c r="C197" s="55"/>
      <c r="D197" s="14"/>
      <c r="E197" s="14"/>
      <c r="F197" s="14"/>
      <c r="G197" s="14"/>
      <c r="H197" s="14"/>
      <c r="I197" s="14"/>
      <c r="J197" s="14"/>
      <c r="K197" s="14"/>
      <c r="L197" s="14"/>
    </row>
    <row r="198" spans="1:12" x14ac:dyDescent="0.2">
      <c r="A198" s="14"/>
      <c r="B198" s="55"/>
      <c r="C198" s="55"/>
      <c r="D198" s="14"/>
      <c r="E198" s="14"/>
      <c r="F198" s="14"/>
      <c r="G198" s="14"/>
      <c r="H198" s="14"/>
      <c r="I198" s="14"/>
      <c r="J198" s="14"/>
      <c r="K198" s="14"/>
      <c r="L198" s="14"/>
    </row>
    <row r="199" spans="1:12" x14ac:dyDescent="0.2">
      <c r="A199" s="14"/>
      <c r="B199" s="55"/>
      <c r="C199" s="55"/>
      <c r="D199" s="14"/>
      <c r="E199" s="14"/>
      <c r="F199" s="14"/>
      <c r="G199" s="14"/>
      <c r="H199" s="14"/>
      <c r="I199" s="14"/>
      <c r="J199" s="14"/>
      <c r="K199" s="14"/>
      <c r="L199" s="14"/>
    </row>
    <row r="200" spans="1:12" x14ac:dyDescent="0.2">
      <c r="A200" s="14"/>
      <c r="B200" s="55"/>
      <c r="C200" s="55"/>
      <c r="D200" s="14"/>
      <c r="E200" s="14"/>
      <c r="F200" s="14"/>
      <c r="G200" s="14"/>
      <c r="H200" s="14"/>
      <c r="I200" s="14"/>
      <c r="J200" s="14"/>
      <c r="K200" s="14"/>
      <c r="L200" s="14"/>
    </row>
    <row r="201" spans="1:12" x14ac:dyDescent="0.2">
      <c r="A201" s="14"/>
      <c r="B201" s="55"/>
      <c r="C201" s="55"/>
      <c r="D201" s="14"/>
      <c r="E201" s="14"/>
      <c r="F201" s="14"/>
      <c r="G201" s="14"/>
      <c r="H201" s="14"/>
      <c r="I201" s="14"/>
      <c r="J201" s="14"/>
      <c r="K201" s="14"/>
      <c r="L201" s="14"/>
    </row>
    <row r="202" spans="1:12" x14ac:dyDescent="0.2">
      <c r="A202" s="14"/>
      <c r="B202" s="55"/>
      <c r="C202" s="55"/>
      <c r="D202" s="14"/>
      <c r="E202" s="14"/>
      <c r="F202" s="14"/>
      <c r="G202" s="14"/>
      <c r="H202" s="14"/>
      <c r="I202" s="14"/>
      <c r="J202" s="14"/>
      <c r="K202" s="14"/>
      <c r="L202" s="14"/>
    </row>
    <row r="203" spans="1:12" x14ac:dyDescent="0.2">
      <c r="A203" s="14"/>
      <c r="B203" s="55"/>
      <c r="C203" s="55"/>
      <c r="D203" s="14"/>
      <c r="E203" s="14"/>
      <c r="F203" s="14"/>
      <c r="G203" s="14"/>
      <c r="H203" s="14"/>
      <c r="I203" s="14"/>
      <c r="J203" s="14"/>
      <c r="K203" s="14"/>
      <c r="L203" s="14"/>
    </row>
    <row r="204" spans="1:12" x14ac:dyDescent="0.2">
      <c r="A204" s="14"/>
      <c r="B204" s="55"/>
      <c r="C204" s="55"/>
      <c r="D204" s="14"/>
      <c r="E204" s="14"/>
      <c r="F204" s="14"/>
      <c r="G204" s="14"/>
      <c r="H204" s="14"/>
      <c r="I204" s="14"/>
      <c r="J204" s="14"/>
      <c r="K204" s="14"/>
      <c r="L204" s="14"/>
    </row>
    <row r="205" spans="1:12" x14ac:dyDescent="0.2">
      <c r="A205" s="14"/>
      <c r="B205" s="55"/>
      <c r="C205" s="55"/>
      <c r="D205" s="14"/>
      <c r="E205" s="14"/>
      <c r="F205" s="14"/>
      <c r="G205" s="14"/>
      <c r="H205" s="14"/>
      <c r="I205" s="14"/>
      <c r="J205" s="14"/>
      <c r="K205" s="14"/>
      <c r="L205" s="14"/>
    </row>
    <row r="206" spans="1:12" x14ac:dyDescent="0.2">
      <c r="A206" s="14"/>
      <c r="B206" s="55"/>
      <c r="C206" s="55"/>
      <c r="D206" s="14"/>
      <c r="E206" s="14"/>
      <c r="F206" s="14"/>
      <c r="G206" s="14"/>
      <c r="H206" s="14"/>
      <c r="I206" s="14"/>
      <c r="J206" s="14"/>
      <c r="K206" s="14"/>
      <c r="L206" s="14"/>
    </row>
    <row r="207" spans="1:12" x14ac:dyDescent="0.2">
      <c r="A207" s="14"/>
      <c r="B207" s="55"/>
      <c r="C207" s="55"/>
      <c r="D207" s="14"/>
      <c r="E207" s="14"/>
      <c r="F207" s="14"/>
      <c r="G207" s="14"/>
      <c r="H207" s="14"/>
      <c r="I207" s="14"/>
      <c r="J207" s="14"/>
      <c r="K207" s="14"/>
      <c r="L207" s="14"/>
    </row>
    <row r="208" spans="1:12" x14ac:dyDescent="0.2">
      <c r="A208" s="14"/>
      <c r="B208" s="55"/>
      <c r="C208" s="55"/>
      <c r="D208" s="14"/>
      <c r="E208" s="14"/>
      <c r="F208" s="14"/>
      <c r="G208" s="14"/>
      <c r="H208" s="14"/>
      <c r="I208" s="14"/>
      <c r="J208" s="14"/>
      <c r="K208" s="14"/>
      <c r="L208" s="14"/>
    </row>
    <row r="209" spans="1:12" x14ac:dyDescent="0.2">
      <c r="A209" s="14"/>
      <c r="B209" s="55"/>
      <c r="C209" s="55"/>
      <c r="D209" s="14"/>
      <c r="E209" s="14"/>
      <c r="F209" s="14"/>
      <c r="G209" s="14"/>
      <c r="H209" s="14"/>
      <c r="I209" s="14"/>
      <c r="J209" s="14"/>
      <c r="K209" s="14"/>
      <c r="L209" s="14"/>
    </row>
    <row r="210" spans="1:12" x14ac:dyDescent="0.2">
      <c r="A210" s="14"/>
      <c r="B210" s="55"/>
      <c r="C210" s="55"/>
      <c r="D210" s="14"/>
      <c r="E210" s="14"/>
      <c r="F210" s="14"/>
      <c r="G210" s="14"/>
      <c r="H210" s="14"/>
      <c r="I210" s="14"/>
      <c r="J210" s="14"/>
      <c r="K210" s="14"/>
      <c r="L210" s="14"/>
    </row>
    <row r="211" spans="1:12" x14ac:dyDescent="0.2">
      <c r="A211" s="14"/>
      <c r="B211" s="55"/>
      <c r="C211" s="55"/>
      <c r="D211" s="14"/>
      <c r="E211" s="14"/>
      <c r="F211" s="14"/>
      <c r="G211" s="14"/>
      <c r="H211" s="14"/>
      <c r="I211" s="14"/>
      <c r="J211" s="14"/>
      <c r="K211" s="14"/>
      <c r="L211" s="14"/>
    </row>
    <row r="212" spans="1:12" x14ac:dyDescent="0.2">
      <c r="A212" s="14"/>
      <c r="B212" s="55"/>
      <c r="C212" s="55"/>
      <c r="D212" s="14"/>
      <c r="E212" s="14"/>
      <c r="F212" s="14"/>
      <c r="G212" s="14"/>
      <c r="H212" s="14"/>
      <c r="I212" s="14"/>
      <c r="J212" s="14"/>
      <c r="K212" s="14"/>
      <c r="L212" s="14"/>
    </row>
    <row r="213" spans="1:12" x14ac:dyDescent="0.2">
      <c r="A213" s="14"/>
      <c r="B213" s="55"/>
      <c r="C213" s="55"/>
      <c r="D213" s="14"/>
      <c r="E213" s="14"/>
      <c r="F213" s="14"/>
      <c r="G213" s="14"/>
      <c r="H213" s="14"/>
      <c r="I213" s="14"/>
      <c r="J213" s="14"/>
      <c r="K213" s="14"/>
      <c r="L213" s="14"/>
    </row>
    <row r="214" spans="1:12" x14ac:dyDescent="0.2">
      <c r="A214" s="14"/>
      <c r="B214" s="55"/>
      <c r="C214" s="55"/>
      <c r="D214" s="14"/>
      <c r="E214" s="14"/>
      <c r="F214" s="14"/>
      <c r="G214" s="14"/>
      <c r="H214" s="14"/>
      <c r="I214" s="14"/>
      <c r="J214" s="14"/>
      <c r="K214" s="14"/>
      <c r="L214" s="14"/>
    </row>
    <row r="215" spans="1:12" x14ac:dyDescent="0.2">
      <c r="A215" s="14"/>
      <c r="B215" s="55"/>
      <c r="C215" s="55"/>
      <c r="D215" s="14"/>
      <c r="E215" s="14"/>
      <c r="F215" s="14"/>
      <c r="G215" s="14"/>
      <c r="H215" s="14"/>
      <c r="I215" s="14"/>
      <c r="J215" s="14"/>
      <c r="K215" s="14"/>
      <c r="L215" s="14"/>
    </row>
    <row r="216" spans="1:12" x14ac:dyDescent="0.2">
      <c r="A216" s="14"/>
      <c r="B216" s="55"/>
      <c r="C216" s="55"/>
      <c r="D216" s="14"/>
      <c r="E216" s="14"/>
      <c r="F216" s="14"/>
      <c r="G216" s="14"/>
      <c r="H216" s="14"/>
      <c r="I216" s="14"/>
      <c r="J216" s="14"/>
      <c r="K216" s="14"/>
      <c r="L216" s="14"/>
    </row>
    <row r="217" spans="1:12" x14ac:dyDescent="0.2">
      <c r="A217" s="14"/>
      <c r="B217" s="55"/>
      <c r="C217" s="55"/>
      <c r="D217" s="14"/>
      <c r="E217" s="14"/>
      <c r="F217" s="14"/>
      <c r="G217" s="14"/>
      <c r="H217" s="14"/>
      <c r="I217" s="14"/>
      <c r="J217" s="14"/>
      <c r="K217" s="14"/>
      <c r="L217" s="14"/>
    </row>
    <row r="218" spans="1:12" x14ac:dyDescent="0.2">
      <c r="A218" s="14"/>
      <c r="B218" s="55"/>
      <c r="C218" s="55"/>
      <c r="D218" s="14"/>
      <c r="E218" s="14"/>
      <c r="F218" s="14"/>
      <c r="G218" s="14"/>
      <c r="H218" s="14"/>
      <c r="I218" s="14"/>
      <c r="J218" s="14"/>
      <c r="K218" s="14"/>
      <c r="L218" s="14"/>
    </row>
    <row r="219" spans="1:12" x14ac:dyDescent="0.2">
      <c r="A219" s="14"/>
      <c r="B219" s="55"/>
      <c r="C219" s="55"/>
      <c r="D219" s="14"/>
      <c r="E219" s="14"/>
      <c r="F219" s="14"/>
      <c r="G219" s="14"/>
      <c r="H219" s="14"/>
      <c r="I219" s="14"/>
      <c r="J219" s="14"/>
      <c r="K219" s="14"/>
      <c r="L219" s="14"/>
    </row>
    <row r="220" spans="1:12" x14ac:dyDescent="0.2">
      <c r="A220" s="14"/>
      <c r="B220" s="55"/>
      <c r="C220" s="55"/>
      <c r="D220" s="14"/>
      <c r="E220" s="14"/>
      <c r="F220" s="14"/>
      <c r="G220" s="14"/>
      <c r="H220" s="14"/>
      <c r="I220" s="14"/>
      <c r="J220" s="14"/>
      <c r="K220" s="14"/>
      <c r="L220" s="14"/>
    </row>
    <row r="221" spans="1:12" x14ac:dyDescent="0.2">
      <c r="A221" s="14"/>
      <c r="B221" s="55"/>
      <c r="C221" s="55"/>
      <c r="D221" s="14"/>
      <c r="E221" s="14"/>
      <c r="F221" s="14"/>
      <c r="G221" s="14"/>
      <c r="H221" s="14"/>
      <c r="I221" s="14"/>
      <c r="J221" s="14"/>
      <c r="K221" s="14"/>
      <c r="L221" s="14"/>
    </row>
    <row r="222" spans="1:12" x14ac:dyDescent="0.2">
      <c r="A222" s="14"/>
      <c r="B222" s="55"/>
      <c r="C222" s="55"/>
      <c r="D222" s="14"/>
      <c r="E222" s="14"/>
      <c r="F222" s="14"/>
      <c r="G222" s="14"/>
      <c r="H222" s="14"/>
      <c r="I222" s="14"/>
      <c r="J222" s="14"/>
      <c r="K222" s="14"/>
      <c r="L222" s="14"/>
    </row>
    <row r="223" spans="1:12" x14ac:dyDescent="0.2">
      <c r="A223" s="14"/>
      <c r="B223" s="55"/>
      <c r="C223" s="55"/>
      <c r="D223" s="14"/>
      <c r="E223" s="14"/>
      <c r="F223" s="14"/>
      <c r="G223" s="14"/>
      <c r="H223" s="14"/>
      <c r="I223" s="14"/>
      <c r="J223" s="14"/>
      <c r="K223" s="14"/>
      <c r="L223" s="14"/>
    </row>
    <row r="224" spans="1:12" x14ac:dyDescent="0.2">
      <c r="A224" s="14"/>
      <c r="B224" s="55"/>
      <c r="C224" s="55"/>
      <c r="D224" s="14"/>
      <c r="E224" s="14"/>
      <c r="F224" s="14"/>
      <c r="G224" s="14"/>
      <c r="H224" s="14"/>
      <c r="I224" s="14"/>
      <c r="J224" s="14"/>
      <c r="K224" s="14"/>
      <c r="L224" s="14"/>
    </row>
    <row r="225" spans="1:12" x14ac:dyDescent="0.2">
      <c r="A225" s="14"/>
      <c r="B225" s="55"/>
      <c r="C225" s="55"/>
      <c r="D225" s="14"/>
      <c r="E225" s="14"/>
      <c r="F225" s="14"/>
      <c r="G225" s="14"/>
      <c r="H225" s="14"/>
      <c r="I225" s="14"/>
      <c r="J225" s="14"/>
      <c r="K225" s="14"/>
      <c r="L225" s="14"/>
    </row>
    <row r="226" spans="1:12" x14ac:dyDescent="0.2">
      <c r="A226" s="14"/>
      <c r="B226" s="55"/>
      <c r="C226" s="55"/>
      <c r="D226" s="14"/>
      <c r="E226" s="14"/>
      <c r="F226" s="14"/>
      <c r="G226" s="14"/>
      <c r="H226" s="14"/>
      <c r="I226" s="14"/>
      <c r="J226" s="14"/>
      <c r="K226" s="14"/>
      <c r="L226" s="14"/>
    </row>
    <row r="227" spans="1:12" x14ac:dyDescent="0.2">
      <c r="A227" s="14"/>
      <c r="B227" s="55"/>
      <c r="C227" s="55"/>
      <c r="D227" s="14"/>
      <c r="E227" s="14"/>
      <c r="F227" s="14"/>
      <c r="G227" s="14"/>
      <c r="H227" s="14"/>
      <c r="I227" s="14"/>
      <c r="J227" s="14"/>
      <c r="K227" s="14"/>
      <c r="L227" s="14"/>
    </row>
    <row r="228" spans="1:12" x14ac:dyDescent="0.2">
      <c r="A228" s="14"/>
      <c r="B228" s="55"/>
      <c r="C228" s="55"/>
      <c r="D228" s="14"/>
      <c r="E228" s="14"/>
      <c r="F228" s="14"/>
      <c r="G228" s="14"/>
      <c r="H228" s="14"/>
      <c r="I228" s="14"/>
      <c r="J228" s="14"/>
      <c r="K228" s="14"/>
      <c r="L228" s="14"/>
    </row>
    <row r="229" spans="1:12" x14ac:dyDescent="0.2">
      <c r="A229" s="14"/>
      <c r="B229" s="55"/>
      <c r="C229" s="55"/>
      <c r="D229" s="14"/>
      <c r="E229" s="14"/>
      <c r="F229" s="14"/>
      <c r="G229" s="14"/>
      <c r="H229" s="14"/>
      <c r="I229" s="14"/>
      <c r="J229" s="14"/>
      <c r="K229" s="14"/>
      <c r="L229" s="14"/>
    </row>
    <row r="230" spans="1:12" x14ac:dyDescent="0.2">
      <c r="A230" s="14"/>
      <c r="B230" s="55"/>
      <c r="C230" s="55"/>
      <c r="D230" s="14"/>
      <c r="E230" s="14"/>
      <c r="F230" s="14"/>
      <c r="G230" s="14"/>
      <c r="H230" s="14"/>
      <c r="I230" s="14"/>
      <c r="J230" s="14"/>
      <c r="K230" s="14"/>
      <c r="L230" s="14"/>
    </row>
    <row r="231" spans="1:12" x14ac:dyDescent="0.2">
      <c r="A231" s="14"/>
      <c r="B231" s="55"/>
      <c r="C231" s="55"/>
      <c r="D231" s="14"/>
      <c r="E231" s="14"/>
      <c r="F231" s="14"/>
      <c r="G231" s="14"/>
      <c r="H231" s="14"/>
      <c r="I231" s="14"/>
      <c r="J231" s="14"/>
      <c r="K231" s="14"/>
      <c r="L231" s="14"/>
    </row>
    <row r="232" spans="1:12" x14ac:dyDescent="0.2">
      <c r="A232" s="14"/>
      <c r="B232" s="55"/>
      <c r="C232" s="55"/>
      <c r="D232" s="14"/>
      <c r="E232" s="14"/>
      <c r="F232" s="14"/>
      <c r="G232" s="14"/>
      <c r="H232" s="14"/>
      <c r="I232" s="14"/>
      <c r="J232" s="14"/>
      <c r="K232" s="14"/>
      <c r="L232" s="14"/>
    </row>
    <row r="233" spans="1:12" x14ac:dyDescent="0.2">
      <c r="A233" s="14"/>
      <c r="B233" s="55"/>
      <c r="C233" s="55"/>
      <c r="D233" s="14"/>
      <c r="E233" s="14"/>
      <c r="F233" s="14"/>
      <c r="G233" s="14"/>
      <c r="H233" s="14"/>
      <c r="I233" s="14"/>
      <c r="J233" s="14"/>
      <c r="K233" s="14"/>
      <c r="L233" s="14"/>
    </row>
    <row r="234" spans="1:12" x14ac:dyDescent="0.2">
      <c r="A234" s="14"/>
      <c r="B234" s="55"/>
      <c r="C234" s="55"/>
      <c r="D234" s="14"/>
      <c r="E234" s="14"/>
      <c r="F234" s="14"/>
      <c r="G234" s="14"/>
      <c r="H234" s="14"/>
      <c r="I234" s="14"/>
      <c r="J234" s="14"/>
      <c r="K234" s="14"/>
      <c r="L234" s="14"/>
    </row>
    <row r="235" spans="1:12" x14ac:dyDescent="0.2">
      <c r="A235" s="14"/>
      <c r="B235" s="55"/>
      <c r="C235" s="55"/>
      <c r="D235" s="14"/>
      <c r="E235" s="14"/>
      <c r="F235" s="14"/>
      <c r="G235" s="14"/>
      <c r="H235" s="14"/>
      <c r="I235" s="14"/>
      <c r="J235" s="14"/>
      <c r="K235" s="14"/>
      <c r="L235" s="14"/>
    </row>
    <row r="236" spans="1:12" x14ac:dyDescent="0.2">
      <c r="A236" s="14"/>
      <c r="B236" s="55"/>
      <c r="C236" s="55"/>
      <c r="D236" s="14"/>
      <c r="E236" s="14"/>
      <c r="F236" s="14"/>
      <c r="G236" s="14"/>
      <c r="H236" s="14"/>
      <c r="I236" s="14"/>
      <c r="J236" s="14"/>
      <c r="K236" s="14"/>
      <c r="L236" s="14"/>
    </row>
    <row r="237" spans="1:12" x14ac:dyDescent="0.2">
      <c r="A237" s="14"/>
      <c r="B237" s="55"/>
      <c r="C237" s="55"/>
      <c r="D237" s="14"/>
      <c r="E237" s="14"/>
      <c r="F237" s="14"/>
      <c r="G237" s="14"/>
      <c r="H237" s="14"/>
      <c r="I237" s="14"/>
      <c r="J237" s="14"/>
      <c r="K237" s="14"/>
      <c r="L237" s="14"/>
    </row>
    <row r="238" spans="1:12" x14ac:dyDescent="0.2">
      <c r="A238" s="14"/>
      <c r="B238" s="55"/>
      <c r="C238" s="55"/>
      <c r="D238" s="14"/>
      <c r="E238" s="14"/>
      <c r="F238" s="14"/>
      <c r="G238" s="14"/>
      <c r="H238" s="14"/>
      <c r="I238" s="14"/>
      <c r="J238" s="14"/>
      <c r="K238" s="14"/>
      <c r="L238" s="14"/>
    </row>
    <row r="239" spans="1:12" x14ac:dyDescent="0.2">
      <c r="A239" s="14"/>
      <c r="B239" s="55"/>
      <c r="C239" s="55"/>
      <c r="D239" s="14"/>
      <c r="E239" s="14"/>
      <c r="F239" s="14"/>
      <c r="G239" s="14"/>
      <c r="H239" s="14"/>
      <c r="I239" s="14"/>
      <c r="J239" s="14"/>
      <c r="K239" s="14"/>
      <c r="L239" s="14"/>
    </row>
    <row r="240" spans="1:12" x14ac:dyDescent="0.2">
      <c r="A240" s="14"/>
      <c r="B240" s="55"/>
      <c r="C240" s="55"/>
      <c r="D240" s="14"/>
      <c r="E240" s="14"/>
      <c r="F240" s="14"/>
      <c r="G240" s="14"/>
      <c r="H240" s="14"/>
      <c r="I240" s="14"/>
      <c r="J240" s="14"/>
      <c r="K240" s="14"/>
      <c r="L240" s="14"/>
    </row>
    <row r="241" spans="1:12" x14ac:dyDescent="0.2">
      <c r="A241" s="14"/>
      <c r="B241" s="55"/>
      <c r="C241" s="55"/>
      <c r="D241" s="14"/>
      <c r="E241" s="14"/>
      <c r="F241" s="14"/>
      <c r="G241" s="14"/>
      <c r="H241" s="14"/>
      <c r="I241" s="14"/>
      <c r="J241" s="14"/>
      <c r="K241" s="14"/>
      <c r="L241" s="14"/>
    </row>
    <row r="242" spans="1:12" x14ac:dyDescent="0.2">
      <c r="A242" s="14"/>
      <c r="B242" s="55"/>
      <c r="C242" s="55"/>
      <c r="D242" s="14"/>
      <c r="E242" s="14"/>
      <c r="F242" s="14"/>
      <c r="G242" s="14"/>
      <c r="H242" s="14"/>
      <c r="I242" s="14"/>
      <c r="J242" s="14"/>
      <c r="K242" s="14"/>
      <c r="L242" s="14"/>
    </row>
    <row r="243" spans="1:12" x14ac:dyDescent="0.2">
      <c r="A243" s="14"/>
      <c r="B243" s="55"/>
      <c r="C243" s="55"/>
      <c r="D243" s="14"/>
      <c r="E243" s="14"/>
      <c r="F243" s="14"/>
      <c r="G243" s="14"/>
      <c r="H243" s="14"/>
      <c r="I243" s="14"/>
      <c r="J243" s="14"/>
      <c r="K243" s="14"/>
      <c r="L243" s="14"/>
    </row>
    <row r="244" spans="1:12" x14ac:dyDescent="0.2">
      <c r="A244" s="14"/>
      <c r="B244" s="55"/>
      <c r="C244" s="55"/>
      <c r="D244" s="14"/>
      <c r="E244" s="14"/>
      <c r="F244" s="14"/>
      <c r="G244" s="14"/>
      <c r="H244" s="14"/>
      <c r="I244" s="14"/>
      <c r="J244" s="14"/>
      <c r="K244" s="14"/>
      <c r="L244" s="14"/>
    </row>
    <row r="245" spans="1:12" x14ac:dyDescent="0.2">
      <c r="A245" s="14"/>
      <c r="B245" s="55"/>
      <c r="C245" s="55"/>
      <c r="D245" s="14"/>
      <c r="E245" s="14"/>
      <c r="F245" s="14"/>
      <c r="G245" s="14"/>
      <c r="H245" s="14"/>
      <c r="I245" s="14"/>
      <c r="J245" s="14"/>
      <c r="K245" s="14"/>
      <c r="L245" s="14"/>
    </row>
    <row r="246" spans="1:12" x14ac:dyDescent="0.2">
      <c r="A246" s="14"/>
      <c r="B246" s="55"/>
      <c r="C246" s="55"/>
      <c r="D246" s="14"/>
      <c r="E246" s="14"/>
      <c r="F246" s="14"/>
      <c r="G246" s="14"/>
      <c r="H246" s="14"/>
      <c r="I246" s="14"/>
      <c r="J246" s="14"/>
      <c r="K246" s="14"/>
      <c r="L246" s="14"/>
    </row>
    <row r="247" spans="1:12" x14ac:dyDescent="0.2">
      <c r="A247" s="14"/>
      <c r="B247" s="55"/>
      <c r="C247" s="55"/>
      <c r="D247" s="14"/>
      <c r="E247" s="14"/>
      <c r="F247" s="14"/>
      <c r="G247" s="14"/>
      <c r="H247" s="14"/>
      <c r="I247" s="14"/>
      <c r="J247" s="14"/>
      <c r="K247" s="14"/>
      <c r="L247" s="14"/>
    </row>
    <row r="248" spans="1:12" x14ac:dyDescent="0.2">
      <c r="A248" s="14"/>
      <c r="B248" s="55"/>
      <c r="C248" s="55"/>
      <c r="D248" s="14"/>
      <c r="E248" s="14"/>
      <c r="F248" s="14"/>
      <c r="G248" s="14"/>
      <c r="H248" s="14"/>
      <c r="I248" s="14"/>
      <c r="J248" s="14"/>
      <c r="K248" s="14"/>
      <c r="L248" s="14"/>
    </row>
    <row r="249" spans="1:12" x14ac:dyDescent="0.2">
      <c r="A249" s="14"/>
      <c r="B249" s="55"/>
      <c r="C249" s="55"/>
      <c r="D249" s="14"/>
      <c r="E249" s="14"/>
      <c r="F249" s="14"/>
      <c r="G249" s="14"/>
      <c r="H249" s="14"/>
      <c r="I249" s="14"/>
      <c r="J249" s="14"/>
      <c r="K249" s="14"/>
      <c r="L249" s="14"/>
    </row>
    <row r="250" spans="1:12" x14ac:dyDescent="0.2">
      <c r="A250" s="14"/>
      <c r="B250" s="55"/>
      <c r="C250" s="55"/>
      <c r="D250" s="14"/>
      <c r="E250" s="14"/>
      <c r="F250" s="14"/>
      <c r="G250" s="14"/>
      <c r="H250" s="14"/>
      <c r="I250" s="14"/>
      <c r="J250" s="14"/>
      <c r="K250" s="14"/>
      <c r="L250" s="14"/>
    </row>
    <row r="251" spans="1:12" x14ac:dyDescent="0.2">
      <c r="A251" s="14"/>
      <c r="B251" s="55"/>
      <c r="C251" s="55"/>
      <c r="D251" s="14"/>
      <c r="E251" s="14"/>
      <c r="F251" s="14"/>
      <c r="G251" s="14"/>
      <c r="H251" s="14"/>
      <c r="I251" s="14"/>
      <c r="J251" s="14"/>
      <c r="K251" s="14"/>
      <c r="L251" s="14"/>
    </row>
    <row r="252" spans="1:12" x14ac:dyDescent="0.2">
      <c r="A252" s="14"/>
      <c r="B252" s="55"/>
      <c r="C252" s="55"/>
      <c r="D252" s="14"/>
      <c r="E252" s="14"/>
      <c r="F252" s="14"/>
      <c r="G252" s="14"/>
      <c r="H252" s="14"/>
      <c r="I252" s="14"/>
      <c r="J252" s="14"/>
      <c r="K252" s="14"/>
      <c r="L252" s="14"/>
    </row>
    <row r="253" spans="1:12" x14ac:dyDescent="0.2">
      <c r="A253" s="14"/>
      <c r="B253" s="55"/>
      <c r="C253" s="55"/>
      <c r="D253" s="14"/>
      <c r="E253" s="14"/>
      <c r="F253" s="14"/>
      <c r="G253" s="14"/>
      <c r="H253" s="14"/>
      <c r="I253" s="14"/>
      <c r="J253" s="14"/>
      <c r="K253" s="14"/>
      <c r="L253" s="14"/>
    </row>
    <row r="254" spans="1:12" x14ac:dyDescent="0.2">
      <c r="A254" s="14"/>
      <c r="B254" s="55"/>
      <c r="C254" s="55"/>
      <c r="D254" s="14"/>
      <c r="E254" s="14"/>
      <c r="F254" s="14"/>
      <c r="G254" s="14"/>
      <c r="H254" s="14"/>
      <c r="I254" s="14"/>
      <c r="J254" s="14"/>
      <c r="K254" s="14"/>
      <c r="L254" s="14"/>
    </row>
    <row r="255" spans="1:12" x14ac:dyDescent="0.2">
      <c r="A255" s="14"/>
      <c r="B255" s="55"/>
      <c r="C255" s="55"/>
      <c r="D255" s="14"/>
      <c r="E255" s="14"/>
      <c r="F255" s="14"/>
      <c r="G255" s="14"/>
      <c r="H255" s="14"/>
      <c r="I255" s="14"/>
      <c r="J255" s="14"/>
      <c r="K255" s="14"/>
      <c r="L255" s="14"/>
    </row>
    <row r="256" spans="1:12" x14ac:dyDescent="0.2">
      <c r="A256" s="14"/>
      <c r="B256" s="55"/>
      <c r="C256" s="55"/>
      <c r="D256" s="14"/>
      <c r="E256" s="14"/>
      <c r="F256" s="14"/>
      <c r="G256" s="14"/>
      <c r="H256" s="14"/>
      <c r="I256" s="14"/>
      <c r="J256" s="14"/>
      <c r="K256" s="14"/>
      <c r="L256" s="14"/>
    </row>
    <row r="257" spans="1:12" x14ac:dyDescent="0.2">
      <c r="A257" s="14"/>
      <c r="B257" s="55"/>
      <c r="C257" s="55"/>
      <c r="D257" s="14"/>
      <c r="E257" s="14"/>
      <c r="F257" s="14"/>
      <c r="G257" s="14"/>
      <c r="H257" s="14"/>
      <c r="I257" s="14"/>
      <c r="J257" s="14"/>
      <c r="K257" s="14"/>
      <c r="L257" s="14"/>
    </row>
    <row r="258" spans="1:12" x14ac:dyDescent="0.2">
      <c r="A258" s="14"/>
      <c r="B258" s="55"/>
      <c r="C258" s="55"/>
      <c r="D258" s="14"/>
      <c r="E258" s="14"/>
      <c r="F258" s="14"/>
      <c r="G258" s="14"/>
      <c r="H258" s="14"/>
      <c r="I258" s="14"/>
      <c r="J258" s="14"/>
      <c r="K258" s="14"/>
      <c r="L258" s="14"/>
    </row>
    <row r="259" spans="1:12" x14ac:dyDescent="0.2">
      <c r="A259" s="14"/>
      <c r="B259" s="55"/>
      <c r="C259" s="55"/>
      <c r="D259" s="14"/>
      <c r="E259" s="14"/>
      <c r="F259" s="14"/>
      <c r="G259" s="14"/>
      <c r="H259" s="14"/>
      <c r="I259" s="14"/>
      <c r="J259" s="14"/>
      <c r="K259" s="14"/>
      <c r="L259" s="14"/>
    </row>
    <row r="260" spans="1:12" x14ac:dyDescent="0.2">
      <c r="A260" s="14"/>
      <c r="B260" s="55"/>
      <c r="C260" s="55"/>
      <c r="D260" s="14"/>
      <c r="E260" s="14"/>
      <c r="F260" s="14"/>
      <c r="G260" s="14"/>
      <c r="H260" s="14"/>
      <c r="I260" s="14"/>
      <c r="J260" s="14"/>
      <c r="K260" s="14"/>
      <c r="L260" s="14"/>
    </row>
    <row r="261" spans="1:12" x14ac:dyDescent="0.2">
      <c r="A261" s="14"/>
      <c r="B261" s="55"/>
      <c r="C261" s="55"/>
      <c r="D261" s="14"/>
      <c r="E261" s="14"/>
      <c r="F261" s="14"/>
      <c r="G261" s="14"/>
      <c r="H261" s="14"/>
      <c r="I261" s="14"/>
      <c r="J261" s="14"/>
      <c r="K261" s="14"/>
      <c r="L261" s="14"/>
    </row>
    <row r="262" spans="1:12" x14ac:dyDescent="0.2">
      <c r="A262" s="14"/>
      <c r="B262" s="55"/>
      <c r="C262" s="55"/>
      <c r="D262" s="14"/>
      <c r="E262" s="14"/>
      <c r="F262" s="14"/>
      <c r="G262" s="14"/>
      <c r="H262" s="14"/>
      <c r="I262" s="14"/>
      <c r="J262" s="14"/>
      <c r="K262" s="14"/>
      <c r="L262" s="14"/>
    </row>
    <row r="263" spans="1:12" x14ac:dyDescent="0.2">
      <c r="A263" s="14"/>
      <c r="B263" s="55"/>
      <c r="C263" s="55"/>
      <c r="D263" s="14"/>
      <c r="E263" s="14"/>
      <c r="F263" s="14"/>
      <c r="G263" s="14"/>
      <c r="H263" s="14"/>
      <c r="I263" s="14"/>
      <c r="J263" s="14"/>
      <c r="K263" s="14"/>
      <c r="L263" s="14"/>
    </row>
    <row r="264" spans="1:12" x14ac:dyDescent="0.2">
      <c r="A264" s="14"/>
      <c r="B264" s="55"/>
      <c r="C264" s="55"/>
      <c r="D264" s="14"/>
      <c r="E264" s="14"/>
      <c r="F264" s="14"/>
      <c r="G264" s="14"/>
      <c r="H264" s="14"/>
      <c r="I264" s="14"/>
      <c r="J264" s="14"/>
      <c r="K264" s="14"/>
      <c r="L264" s="14"/>
    </row>
    <row r="265" spans="1:12" x14ac:dyDescent="0.2">
      <c r="A265" s="14"/>
      <c r="B265" s="55"/>
      <c r="C265" s="55"/>
      <c r="D265" s="14"/>
      <c r="E265" s="14"/>
      <c r="F265" s="14"/>
      <c r="G265" s="14"/>
      <c r="H265" s="14"/>
      <c r="I265" s="14"/>
      <c r="J265" s="14"/>
      <c r="K265" s="14"/>
      <c r="L265" s="14"/>
    </row>
    <row r="266" spans="1:12" x14ac:dyDescent="0.2">
      <c r="A266" s="14"/>
      <c r="B266" s="55"/>
      <c r="C266" s="55"/>
      <c r="D266" s="14"/>
      <c r="E266" s="14"/>
      <c r="F266" s="14"/>
      <c r="G266" s="14"/>
      <c r="H266" s="14"/>
      <c r="I266" s="14"/>
      <c r="J266" s="14"/>
      <c r="K266" s="14"/>
      <c r="L266" s="14"/>
    </row>
    <row r="267" spans="1:12" x14ac:dyDescent="0.2">
      <c r="A267" s="14"/>
      <c r="B267" s="55"/>
      <c r="C267" s="55"/>
      <c r="D267" s="14"/>
      <c r="E267" s="14"/>
      <c r="F267" s="14"/>
      <c r="G267" s="14"/>
      <c r="H267" s="14"/>
      <c r="I267" s="14"/>
      <c r="J267" s="14"/>
      <c r="K267" s="14"/>
      <c r="L267" s="14"/>
    </row>
    <row r="268" spans="1:12" x14ac:dyDescent="0.2">
      <c r="A268" s="14"/>
      <c r="B268" s="55"/>
      <c r="C268" s="55"/>
      <c r="D268" s="14"/>
      <c r="E268" s="14"/>
      <c r="F268" s="14"/>
      <c r="G268" s="14"/>
      <c r="H268" s="14"/>
      <c r="I268" s="14"/>
      <c r="J268" s="14"/>
      <c r="K268" s="14"/>
      <c r="L268" s="14"/>
    </row>
    <row r="269" spans="1:12" x14ac:dyDescent="0.2">
      <c r="A269" s="14"/>
      <c r="B269" s="55"/>
      <c r="C269" s="55"/>
      <c r="D269" s="14"/>
      <c r="E269" s="14"/>
      <c r="F269" s="14"/>
      <c r="G269" s="14"/>
      <c r="H269" s="14"/>
      <c r="I269" s="14"/>
      <c r="J269" s="14"/>
      <c r="K269" s="14"/>
      <c r="L269" s="14"/>
    </row>
    <row r="270" spans="1:12" x14ac:dyDescent="0.2">
      <c r="A270" s="14"/>
      <c r="B270" s="55"/>
      <c r="C270" s="55"/>
      <c r="D270" s="14"/>
      <c r="E270" s="14"/>
      <c r="F270" s="14"/>
      <c r="G270" s="14"/>
      <c r="H270" s="14"/>
      <c r="I270" s="14"/>
      <c r="J270" s="14"/>
      <c r="K270" s="14"/>
      <c r="L270" s="14"/>
    </row>
    <row r="271" spans="1:12" x14ac:dyDescent="0.2">
      <c r="A271" s="14"/>
      <c r="B271" s="55"/>
      <c r="C271" s="55"/>
      <c r="D271" s="14"/>
      <c r="E271" s="14"/>
      <c r="F271" s="14"/>
      <c r="G271" s="14"/>
      <c r="H271" s="14"/>
      <c r="I271" s="14"/>
      <c r="J271" s="14"/>
      <c r="K271" s="14"/>
      <c r="L271" s="14"/>
    </row>
    <row r="272" spans="1:12" x14ac:dyDescent="0.2">
      <c r="A272" s="14"/>
      <c r="B272" s="55"/>
      <c r="C272" s="55"/>
      <c r="D272" s="14"/>
      <c r="E272" s="14"/>
      <c r="F272" s="14"/>
      <c r="G272" s="14"/>
      <c r="H272" s="14"/>
      <c r="I272" s="14"/>
      <c r="J272" s="14"/>
      <c r="K272" s="14"/>
      <c r="L272" s="14"/>
    </row>
    <row r="273" spans="1:12" x14ac:dyDescent="0.2">
      <c r="A273" s="14"/>
      <c r="B273" s="55"/>
      <c r="C273" s="55"/>
      <c r="D273" s="14"/>
      <c r="E273" s="14"/>
      <c r="F273" s="14"/>
      <c r="G273" s="14"/>
      <c r="H273" s="14"/>
      <c r="I273" s="14"/>
      <c r="J273" s="14"/>
      <c r="K273" s="14"/>
      <c r="L273" s="14"/>
    </row>
    <row r="274" spans="1:12" x14ac:dyDescent="0.2">
      <c r="A274" s="14"/>
      <c r="B274" s="55"/>
      <c r="C274" s="55"/>
      <c r="D274" s="14"/>
      <c r="E274" s="14"/>
      <c r="F274" s="14"/>
      <c r="G274" s="14"/>
      <c r="H274" s="14"/>
      <c r="I274" s="14"/>
      <c r="J274" s="14"/>
      <c r="K274" s="14"/>
      <c r="L274" s="14"/>
    </row>
    <row r="275" spans="1:12" x14ac:dyDescent="0.2">
      <c r="A275" s="14"/>
      <c r="B275" s="55"/>
      <c r="C275" s="55"/>
      <c r="D275" s="14"/>
      <c r="E275" s="14"/>
      <c r="F275" s="14"/>
      <c r="G275" s="14"/>
      <c r="H275" s="14"/>
      <c r="I275" s="14"/>
      <c r="J275" s="14"/>
      <c r="K275" s="14"/>
      <c r="L275" s="14"/>
    </row>
    <row r="276" spans="1:12" x14ac:dyDescent="0.2">
      <c r="A276" s="14"/>
      <c r="B276" s="55"/>
      <c r="C276" s="55"/>
      <c r="D276" s="14"/>
      <c r="E276" s="14"/>
      <c r="F276" s="14"/>
      <c r="G276" s="14"/>
      <c r="H276" s="14"/>
      <c r="I276" s="14"/>
      <c r="J276" s="14"/>
      <c r="K276" s="14"/>
      <c r="L276" s="14"/>
    </row>
    <row r="277" spans="1:12" x14ac:dyDescent="0.2">
      <c r="A277" s="14"/>
      <c r="B277" s="55"/>
      <c r="C277" s="55"/>
      <c r="D277" s="14"/>
      <c r="E277" s="14"/>
      <c r="F277" s="14"/>
      <c r="G277" s="14"/>
      <c r="H277" s="14"/>
      <c r="I277" s="14"/>
      <c r="J277" s="14"/>
      <c r="K277" s="14"/>
      <c r="L277" s="14"/>
    </row>
    <row r="278" spans="1:12" x14ac:dyDescent="0.2">
      <c r="A278" s="14"/>
      <c r="B278" s="55"/>
      <c r="C278" s="55"/>
      <c r="D278" s="14"/>
      <c r="E278" s="14"/>
      <c r="F278" s="14"/>
      <c r="G278" s="14"/>
      <c r="H278" s="14"/>
      <c r="I278" s="14"/>
      <c r="J278" s="14"/>
      <c r="K278" s="14"/>
      <c r="L278" s="14"/>
    </row>
    <row r="279" spans="1:12" x14ac:dyDescent="0.2">
      <c r="A279" s="14"/>
      <c r="B279" s="55"/>
      <c r="C279" s="55"/>
      <c r="D279" s="14"/>
      <c r="E279" s="14"/>
      <c r="F279" s="14"/>
      <c r="G279" s="14"/>
      <c r="H279" s="14"/>
      <c r="I279" s="14"/>
      <c r="J279" s="14"/>
      <c r="K279" s="14"/>
      <c r="L279" s="14"/>
    </row>
    <row r="280" spans="1:12" x14ac:dyDescent="0.2">
      <c r="A280" s="14"/>
      <c r="B280" s="55"/>
      <c r="C280" s="55"/>
      <c r="D280" s="14"/>
      <c r="E280" s="14"/>
      <c r="F280" s="14"/>
      <c r="G280" s="14"/>
      <c r="H280" s="14"/>
      <c r="I280" s="14"/>
      <c r="J280" s="14"/>
      <c r="K280" s="14"/>
      <c r="L280" s="14"/>
    </row>
    <row r="281" spans="1:12" x14ac:dyDescent="0.2">
      <c r="A281" s="14"/>
      <c r="B281" s="55"/>
      <c r="C281" s="55"/>
      <c r="D281" s="14"/>
      <c r="E281" s="14"/>
      <c r="F281" s="14"/>
      <c r="G281" s="14"/>
      <c r="H281" s="14"/>
      <c r="I281" s="14"/>
      <c r="J281" s="14"/>
      <c r="K281" s="14"/>
      <c r="L281" s="14"/>
    </row>
    <row r="282" spans="1:12" x14ac:dyDescent="0.2">
      <c r="A282" s="14"/>
      <c r="B282" s="55"/>
      <c r="C282" s="55"/>
      <c r="D282" s="14"/>
      <c r="E282" s="14"/>
      <c r="F282" s="14"/>
      <c r="G282" s="14"/>
      <c r="H282" s="14"/>
      <c r="I282" s="14"/>
      <c r="J282" s="14"/>
      <c r="K282" s="14"/>
      <c r="L282" s="14"/>
    </row>
    <row r="283" spans="1:12" x14ac:dyDescent="0.2">
      <c r="A283" s="14"/>
      <c r="B283" s="55"/>
      <c r="C283" s="55"/>
      <c r="D283" s="14"/>
      <c r="E283" s="14"/>
      <c r="F283" s="14"/>
      <c r="G283" s="14"/>
      <c r="H283" s="14"/>
      <c r="I283" s="14"/>
      <c r="J283" s="14"/>
      <c r="K283" s="14"/>
      <c r="L283" s="14"/>
    </row>
    <row r="284" spans="1:12" x14ac:dyDescent="0.2">
      <c r="A284" s="14"/>
      <c r="B284" s="55"/>
      <c r="C284" s="55"/>
      <c r="D284" s="14"/>
      <c r="E284" s="14"/>
      <c r="F284" s="14"/>
      <c r="G284" s="14"/>
      <c r="H284" s="14"/>
      <c r="I284" s="14"/>
      <c r="J284" s="14"/>
      <c r="K284" s="14"/>
      <c r="L284" s="14"/>
    </row>
    <row r="285" spans="1:12" x14ac:dyDescent="0.2">
      <c r="A285" s="14"/>
      <c r="B285" s="55"/>
      <c r="C285" s="55"/>
      <c r="D285" s="14"/>
      <c r="E285" s="14"/>
      <c r="F285" s="14"/>
      <c r="G285" s="14"/>
      <c r="H285" s="14"/>
      <c r="I285" s="14"/>
      <c r="J285" s="14"/>
      <c r="K285" s="14"/>
      <c r="L285" s="14"/>
    </row>
    <row r="286" spans="1:12" x14ac:dyDescent="0.2">
      <c r="A286" s="14"/>
      <c r="B286" s="55"/>
      <c r="C286" s="55"/>
      <c r="D286" s="14"/>
      <c r="E286" s="14"/>
      <c r="F286" s="14"/>
      <c r="G286" s="14"/>
      <c r="H286" s="14"/>
      <c r="I286" s="14"/>
      <c r="J286" s="14"/>
      <c r="K286" s="14"/>
      <c r="L286" s="14"/>
    </row>
    <row r="287" spans="1:12" x14ac:dyDescent="0.2">
      <c r="A287" s="14"/>
      <c r="B287" s="55"/>
      <c r="C287" s="55"/>
      <c r="D287" s="14"/>
      <c r="E287" s="14"/>
      <c r="F287" s="14"/>
      <c r="G287" s="14"/>
      <c r="H287" s="14"/>
      <c r="I287" s="14"/>
      <c r="J287" s="14"/>
      <c r="K287" s="14"/>
      <c r="L287" s="14"/>
    </row>
    <row r="288" spans="1:12" x14ac:dyDescent="0.2">
      <c r="A288" s="14"/>
      <c r="B288" s="55"/>
      <c r="C288" s="55"/>
      <c r="D288" s="14"/>
      <c r="E288" s="14"/>
      <c r="F288" s="14"/>
      <c r="G288" s="14"/>
      <c r="H288" s="14"/>
      <c r="I288" s="14"/>
      <c r="J288" s="14"/>
      <c r="K288" s="14"/>
      <c r="L288" s="14"/>
    </row>
    <row r="289" spans="1:12" x14ac:dyDescent="0.2">
      <c r="A289" s="14"/>
      <c r="B289" s="55"/>
      <c r="C289" s="55"/>
      <c r="D289" s="14"/>
      <c r="E289" s="14"/>
      <c r="F289" s="14"/>
      <c r="G289" s="14"/>
      <c r="H289" s="14"/>
      <c r="I289" s="14"/>
      <c r="J289" s="14"/>
      <c r="K289" s="14"/>
      <c r="L289" s="14"/>
    </row>
    <row r="290" spans="1:12" x14ac:dyDescent="0.2">
      <c r="A290" s="14"/>
      <c r="B290" s="55"/>
      <c r="C290" s="55"/>
      <c r="D290" s="14"/>
      <c r="E290" s="14"/>
      <c r="F290" s="14"/>
      <c r="G290" s="14"/>
      <c r="H290" s="14"/>
      <c r="I290" s="14"/>
      <c r="J290" s="14"/>
      <c r="K290" s="14"/>
      <c r="L290" s="14"/>
    </row>
    <row r="291" spans="1:12" x14ac:dyDescent="0.2">
      <c r="A291" s="14"/>
      <c r="B291" s="55"/>
      <c r="C291" s="55"/>
      <c r="D291" s="14"/>
      <c r="E291" s="14"/>
      <c r="F291" s="14"/>
      <c r="G291" s="14"/>
      <c r="H291" s="14"/>
      <c r="I291" s="14"/>
      <c r="J291" s="14"/>
      <c r="K291" s="14"/>
      <c r="L291" s="14"/>
    </row>
    <row r="292" spans="1:12" x14ac:dyDescent="0.2">
      <c r="A292" s="14"/>
      <c r="B292" s="55"/>
      <c r="C292" s="55"/>
      <c r="D292" s="14"/>
      <c r="E292" s="14"/>
      <c r="F292" s="14"/>
      <c r="G292" s="14"/>
      <c r="H292" s="14"/>
      <c r="I292" s="14"/>
      <c r="J292" s="14"/>
      <c r="K292" s="14"/>
      <c r="L292" s="14"/>
    </row>
    <row r="293" spans="1:12" x14ac:dyDescent="0.2">
      <c r="A293" s="14"/>
      <c r="B293" s="55"/>
      <c r="C293" s="55"/>
      <c r="D293" s="14"/>
      <c r="E293" s="14"/>
      <c r="F293" s="14"/>
      <c r="G293" s="14"/>
      <c r="H293" s="14"/>
      <c r="I293" s="14"/>
      <c r="J293" s="14"/>
      <c r="K293" s="14"/>
      <c r="L293" s="14"/>
    </row>
    <row r="294" spans="1:12" x14ac:dyDescent="0.2">
      <c r="A294" s="14"/>
      <c r="B294" s="55"/>
      <c r="C294" s="55"/>
      <c r="D294" s="14"/>
      <c r="E294" s="14"/>
      <c r="F294" s="14"/>
      <c r="G294" s="14"/>
      <c r="H294" s="14"/>
      <c r="I294" s="14"/>
      <c r="J294" s="14"/>
      <c r="K294" s="14"/>
      <c r="L294" s="14"/>
    </row>
    <row r="295" spans="1:12" x14ac:dyDescent="0.2">
      <c r="A295" s="14"/>
      <c r="B295" s="55"/>
      <c r="C295" s="55"/>
      <c r="D295" s="14"/>
      <c r="E295" s="14"/>
      <c r="F295" s="14"/>
      <c r="G295" s="14"/>
      <c r="H295" s="14"/>
      <c r="I295" s="14"/>
      <c r="J295" s="14"/>
      <c r="K295" s="14"/>
      <c r="L295" s="14"/>
    </row>
    <row r="296" spans="1:12" x14ac:dyDescent="0.2">
      <c r="A296" s="14"/>
      <c r="B296" s="55"/>
      <c r="C296" s="55"/>
      <c r="D296" s="14"/>
      <c r="E296" s="14"/>
      <c r="F296" s="14"/>
      <c r="G296" s="14"/>
      <c r="H296" s="14"/>
      <c r="I296" s="14"/>
      <c r="J296" s="14"/>
      <c r="K296" s="14"/>
      <c r="L296" s="14"/>
    </row>
    <row r="297" spans="1:12" x14ac:dyDescent="0.2">
      <c r="A297" s="14"/>
      <c r="B297" s="55"/>
      <c r="C297" s="55"/>
      <c r="D297" s="14"/>
      <c r="E297" s="14"/>
      <c r="F297" s="14"/>
      <c r="G297" s="14"/>
      <c r="H297" s="14"/>
      <c r="I297" s="14"/>
      <c r="J297" s="14"/>
      <c r="K297" s="14"/>
      <c r="L297" s="14"/>
    </row>
    <row r="298" spans="1:12" x14ac:dyDescent="0.2">
      <c r="A298" s="14"/>
      <c r="B298" s="55"/>
      <c r="C298" s="55"/>
      <c r="D298" s="14"/>
      <c r="E298" s="14"/>
      <c r="F298" s="14"/>
      <c r="G298" s="14"/>
      <c r="H298" s="14"/>
      <c r="I298" s="14"/>
      <c r="J298" s="14"/>
      <c r="K298" s="14"/>
      <c r="L298" s="14"/>
    </row>
    <row r="299" spans="1:12" x14ac:dyDescent="0.2">
      <c r="A299" s="14"/>
      <c r="B299" s="55"/>
      <c r="C299" s="55"/>
      <c r="D299" s="14"/>
      <c r="E299" s="14"/>
      <c r="F299" s="14"/>
      <c r="G299" s="14"/>
      <c r="H299" s="14"/>
      <c r="I299" s="14"/>
      <c r="J299" s="14"/>
      <c r="K299" s="14"/>
      <c r="L299" s="14"/>
    </row>
    <row r="300" spans="1:12" x14ac:dyDescent="0.2">
      <c r="A300" s="14"/>
      <c r="B300" s="55"/>
      <c r="C300" s="55"/>
      <c r="D300" s="14"/>
      <c r="E300" s="14"/>
      <c r="F300" s="14"/>
      <c r="G300" s="14"/>
      <c r="H300" s="14"/>
      <c r="I300" s="14"/>
      <c r="J300" s="14"/>
      <c r="K300" s="14"/>
      <c r="L300" s="14"/>
    </row>
    <row r="301" spans="1:12" x14ac:dyDescent="0.2">
      <c r="A301" s="14"/>
      <c r="B301" s="55"/>
      <c r="C301" s="55"/>
      <c r="D301" s="14"/>
      <c r="E301" s="14"/>
      <c r="F301" s="14"/>
      <c r="G301" s="14"/>
      <c r="H301" s="14"/>
      <c r="I301" s="14"/>
      <c r="J301" s="14"/>
      <c r="K301" s="14"/>
      <c r="L301" s="14"/>
    </row>
    <row r="302" spans="1:12" x14ac:dyDescent="0.2">
      <c r="A302" s="14"/>
      <c r="B302" s="55"/>
      <c r="C302" s="55"/>
      <c r="D302" s="14"/>
      <c r="E302" s="14"/>
      <c r="F302" s="14"/>
      <c r="G302" s="14"/>
      <c r="H302" s="14"/>
      <c r="I302" s="14"/>
      <c r="J302" s="14"/>
      <c r="K302" s="14"/>
      <c r="L302" s="14"/>
    </row>
    <row r="303" spans="1:12" x14ac:dyDescent="0.2">
      <c r="A303" s="14"/>
      <c r="B303" s="55"/>
      <c r="C303" s="55"/>
      <c r="D303" s="14"/>
      <c r="E303" s="14"/>
      <c r="F303" s="14"/>
      <c r="G303" s="14"/>
      <c r="H303" s="14"/>
      <c r="I303" s="14"/>
      <c r="J303" s="14"/>
      <c r="K303" s="14"/>
      <c r="L303" s="14"/>
    </row>
    <row r="304" spans="1:12" x14ac:dyDescent="0.2">
      <c r="A304" s="14"/>
      <c r="B304" s="55"/>
      <c r="C304" s="55"/>
      <c r="D304" s="14"/>
      <c r="E304" s="14"/>
      <c r="F304" s="14"/>
      <c r="G304" s="14"/>
      <c r="H304" s="14"/>
      <c r="I304" s="14"/>
      <c r="J304" s="14"/>
      <c r="K304" s="14"/>
      <c r="L304" s="14"/>
    </row>
    <row r="305" spans="1:12" x14ac:dyDescent="0.2">
      <c r="A305" s="14"/>
      <c r="B305" s="55"/>
      <c r="C305" s="55"/>
      <c r="D305" s="14"/>
      <c r="E305" s="14"/>
      <c r="F305" s="14"/>
      <c r="G305" s="14"/>
      <c r="H305" s="14"/>
      <c r="I305" s="14"/>
      <c r="J305" s="14"/>
      <c r="K305" s="14"/>
      <c r="L305" s="14"/>
    </row>
    <row r="306" spans="1:12" x14ac:dyDescent="0.2">
      <c r="A306" s="14"/>
      <c r="B306" s="55"/>
      <c r="C306" s="55"/>
      <c r="D306" s="14"/>
      <c r="E306" s="14"/>
      <c r="F306" s="14"/>
      <c r="G306" s="14"/>
      <c r="H306" s="14"/>
      <c r="I306" s="14"/>
      <c r="J306" s="14"/>
      <c r="K306" s="14"/>
      <c r="L306" s="14"/>
    </row>
    <row r="307" spans="1:12" x14ac:dyDescent="0.2">
      <c r="A307" s="14"/>
      <c r="B307" s="55"/>
      <c r="C307" s="55"/>
      <c r="D307" s="14"/>
      <c r="E307" s="14"/>
      <c r="F307" s="14"/>
      <c r="G307" s="14"/>
      <c r="H307" s="14"/>
      <c r="I307" s="14"/>
      <c r="J307" s="14"/>
      <c r="K307" s="14"/>
      <c r="L307" s="14"/>
    </row>
    <row r="308" spans="1:12" x14ac:dyDescent="0.2">
      <c r="A308" s="14"/>
      <c r="B308" s="55"/>
      <c r="C308" s="55"/>
      <c r="D308" s="14"/>
      <c r="E308" s="14"/>
      <c r="F308" s="14"/>
      <c r="G308" s="14"/>
      <c r="H308" s="14"/>
      <c r="I308" s="14"/>
      <c r="J308" s="14"/>
      <c r="K308" s="14"/>
      <c r="L308" s="14"/>
    </row>
    <row r="309" spans="1:12" x14ac:dyDescent="0.2">
      <c r="A309" s="14"/>
      <c r="B309" s="55"/>
      <c r="C309" s="55"/>
      <c r="D309" s="14"/>
      <c r="E309" s="14"/>
      <c r="F309" s="14"/>
      <c r="G309" s="14"/>
      <c r="H309" s="14"/>
      <c r="I309" s="14"/>
      <c r="J309" s="14"/>
      <c r="K309" s="14"/>
      <c r="L309" s="14"/>
    </row>
    <row r="310" spans="1:12" x14ac:dyDescent="0.2">
      <c r="A310" s="14"/>
      <c r="B310" s="55"/>
      <c r="C310" s="55"/>
      <c r="D310" s="14"/>
      <c r="E310" s="14"/>
      <c r="F310" s="14"/>
      <c r="G310" s="14"/>
      <c r="H310" s="14"/>
      <c r="I310" s="14"/>
      <c r="J310" s="14"/>
      <c r="K310" s="14"/>
      <c r="L310" s="14"/>
    </row>
    <row r="311" spans="1:12" x14ac:dyDescent="0.2">
      <c r="A311" s="14"/>
      <c r="B311" s="55"/>
      <c r="C311" s="55"/>
      <c r="D311" s="14"/>
      <c r="E311" s="14"/>
      <c r="F311" s="14"/>
      <c r="G311" s="14"/>
      <c r="H311" s="14"/>
      <c r="I311" s="14"/>
      <c r="J311" s="14"/>
      <c r="K311" s="14"/>
      <c r="L311" s="14"/>
    </row>
    <row r="312" spans="1:12" x14ac:dyDescent="0.2">
      <c r="A312" s="14"/>
      <c r="B312" s="55"/>
      <c r="C312" s="55"/>
      <c r="D312" s="14"/>
      <c r="E312" s="14"/>
      <c r="F312" s="14"/>
      <c r="G312" s="14"/>
      <c r="H312" s="14"/>
      <c r="I312" s="14"/>
      <c r="J312" s="14"/>
      <c r="K312" s="14"/>
      <c r="L312" s="14"/>
    </row>
    <row r="313" spans="1:12" x14ac:dyDescent="0.2">
      <c r="A313" s="14"/>
      <c r="B313" s="55"/>
      <c r="C313" s="55"/>
      <c r="D313" s="14"/>
      <c r="E313" s="14"/>
      <c r="F313" s="14"/>
      <c r="G313" s="14"/>
      <c r="H313" s="14"/>
      <c r="I313" s="14"/>
      <c r="J313" s="14"/>
      <c r="K313" s="14"/>
      <c r="L313" s="14"/>
    </row>
    <row r="314" spans="1:12" x14ac:dyDescent="0.2">
      <c r="A314" s="14"/>
      <c r="B314" s="55"/>
      <c r="C314" s="55"/>
      <c r="D314" s="14"/>
      <c r="E314" s="14"/>
      <c r="F314" s="14"/>
      <c r="G314" s="14"/>
      <c r="H314" s="14"/>
      <c r="I314" s="14"/>
      <c r="J314" s="14"/>
      <c r="K314" s="14"/>
      <c r="L314" s="14"/>
    </row>
    <row r="315" spans="1:12" x14ac:dyDescent="0.2">
      <c r="A315" s="14"/>
      <c r="B315" s="55"/>
      <c r="C315" s="55"/>
      <c r="D315" s="14"/>
      <c r="E315" s="14"/>
      <c r="F315" s="14"/>
      <c r="G315" s="14"/>
      <c r="H315" s="14"/>
      <c r="I315" s="14"/>
      <c r="J315" s="14"/>
      <c r="K315" s="14"/>
      <c r="L315" s="14"/>
    </row>
    <row r="316" spans="1:12" x14ac:dyDescent="0.2">
      <c r="A316" s="14"/>
      <c r="B316" s="55"/>
      <c r="C316" s="55"/>
      <c r="D316" s="14"/>
      <c r="E316" s="14"/>
      <c r="F316" s="14"/>
      <c r="G316" s="14"/>
      <c r="H316" s="14"/>
      <c r="I316" s="14"/>
      <c r="J316" s="14"/>
      <c r="K316" s="14"/>
      <c r="L316" s="14"/>
    </row>
    <row r="317" spans="1:12" x14ac:dyDescent="0.2">
      <c r="A317" s="14"/>
      <c r="B317" s="55"/>
      <c r="C317" s="55"/>
      <c r="D317" s="14"/>
      <c r="E317" s="14"/>
      <c r="F317" s="14"/>
      <c r="G317" s="14"/>
      <c r="H317" s="14"/>
      <c r="I317" s="14"/>
      <c r="J317" s="14"/>
      <c r="K317" s="14"/>
      <c r="L317" s="14"/>
    </row>
    <row r="318" spans="1:12" x14ac:dyDescent="0.2">
      <c r="A318" s="14"/>
      <c r="B318" s="55"/>
      <c r="C318" s="55"/>
      <c r="D318" s="14"/>
      <c r="E318" s="14"/>
      <c r="F318" s="14"/>
      <c r="G318" s="14"/>
      <c r="H318" s="14"/>
      <c r="I318" s="14"/>
      <c r="J318" s="14"/>
      <c r="K318" s="14"/>
      <c r="L318" s="14"/>
    </row>
    <row r="319" spans="1:12" x14ac:dyDescent="0.2">
      <c r="A319" s="14"/>
      <c r="B319" s="55"/>
      <c r="C319" s="55"/>
      <c r="D319" s="14"/>
      <c r="E319" s="14"/>
      <c r="F319" s="14"/>
      <c r="G319" s="14"/>
      <c r="H319" s="14"/>
      <c r="I319" s="14"/>
      <c r="J319" s="14"/>
      <c r="K319" s="14"/>
      <c r="L319" s="14"/>
    </row>
    <row r="320" spans="1:12" x14ac:dyDescent="0.2">
      <c r="A320" s="14"/>
      <c r="B320" s="55"/>
      <c r="C320" s="55"/>
      <c r="D320" s="14"/>
      <c r="E320" s="14"/>
      <c r="F320" s="14"/>
      <c r="G320" s="14"/>
      <c r="H320" s="14"/>
      <c r="I320" s="14"/>
      <c r="J320" s="14"/>
      <c r="K320" s="14"/>
      <c r="L320" s="14"/>
    </row>
    <row r="321" spans="1:12" x14ac:dyDescent="0.2">
      <c r="A321" s="14"/>
      <c r="B321" s="55"/>
      <c r="C321" s="55"/>
      <c r="D321" s="14"/>
      <c r="E321" s="14"/>
      <c r="F321" s="14"/>
      <c r="G321" s="14"/>
      <c r="H321" s="14"/>
      <c r="I321" s="14"/>
      <c r="J321" s="14"/>
      <c r="K321" s="14"/>
      <c r="L321" s="14"/>
    </row>
    <row r="322" spans="1:12" x14ac:dyDescent="0.2">
      <c r="A322" s="14"/>
      <c r="B322" s="55"/>
      <c r="C322" s="55"/>
      <c r="D322" s="14"/>
      <c r="E322" s="14"/>
      <c r="F322" s="14"/>
      <c r="G322" s="14"/>
      <c r="H322" s="14"/>
      <c r="I322" s="14"/>
      <c r="J322" s="14"/>
      <c r="K322" s="14"/>
      <c r="L322" s="14"/>
    </row>
    <row r="323" spans="1:12" x14ac:dyDescent="0.2">
      <c r="A323" s="14"/>
      <c r="B323" s="55"/>
      <c r="C323" s="55"/>
      <c r="D323" s="14"/>
      <c r="E323" s="14"/>
      <c r="F323" s="14"/>
      <c r="G323" s="14"/>
      <c r="H323" s="14"/>
      <c r="I323" s="14"/>
      <c r="J323" s="14"/>
      <c r="K323" s="14"/>
      <c r="L323" s="14"/>
    </row>
    <row r="324" spans="1:12" x14ac:dyDescent="0.2">
      <c r="A324" s="14"/>
      <c r="B324" s="55"/>
      <c r="C324" s="55"/>
      <c r="D324" s="14"/>
      <c r="E324" s="14"/>
      <c r="F324" s="14"/>
      <c r="G324" s="14"/>
      <c r="H324" s="14"/>
      <c r="I324" s="14"/>
      <c r="J324" s="14"/>
      <c r="K324" s="14"/>
      <c r="L324" s="14"/>
    </row>
    <row r="325" spans="1:12" x14ac:dyDescent="0.2">
      <c r="A325" s="14"/>
      <c r="B325" s="55"/>
      <c r="C325" s="55"/>
      <c r="D325" s="14"/>
      <c r="E325" s="14"/>
      <c r="F325" s="14"/>
      <c r="G325" s="14"/>
      <c r="H325" s="14"/>
      <c r="I325" s="14"/>
      <c r="J325" s="14"/>
      <c r="K325" s="14"/>
      <c r="L325" s="14"/>
    </row>
    <row r="326" spans="1:12" x14ac:dyDescent="0.2">
      <c r="A326" s="14"/>
      <c r="B326" s="55"/>
      <c r="C326" s="55"/>
      <c r="D326" s="14"/>
      <c r="E326" s="14"/>
      <c r="F326" s="14"/>
      <c r="G326" s="14"/>
      <c r="H326" s="14"/>
      <c r="I326" s="14"/>
      <c r="J326" s="14"/>
      <c r="K326" s="14"/>
      <c r="L326" s="14"/>
    </row>
    <row r="327" spans="1:12" x14ac:dyDescent="0.2">
      <c r="A327" s="14"/>
      <c r="B327" s="55"/>
      <c r="C327" s="55"/>
      <c r="D327" s="14"/>
      <c r="E327" s="14"/>
      <c r="F327" s="14"/>
      <c r="G327" s="14"/>
      <c r="H327" s="14"/>
      <c r="I327" s="14"/>
      <c r="J327" s="14"/>
      <c r="K327" s="14"/>
      <c r="L327" s="14"/>
    </row>
  </sheetData>
  <sheetProtection algorithmName="SHA-512" hashValue="o0vC6+wlQ10cD7SGAamYbW1MBytIvZqrK0jVjPvHz0eAlRbMiGprPTysJ3FCscXrkAQHPgpOnRXwb9+W1Dc3Lg==" saltValue="1AdLCP7qNh/oD5xHv5SUWw==" spinCount="100000" sheet="1" selectLockedCells="1"/>
  <mergeCells count="174">
    <mergeCell ref="B89:C89"/>
    <mergeCell ref="B90:C90"/>
    <mergeCell ref="B91:C91"/>
    <mergeCell ref="B95:C95"/>
    <mergeCell ref="B96:C96"/>
    <mergeCell ref="B97:C97"/>
    <mergeCell ref="B98:C98"/>
    <mergeCell ref="B99:C99"/>
    <mergeCell ref="B125:C125"/>
    <mergeCell ref="B111:C111"/>
    <mergeCell ref="B101:C101"/>
    <mergeCell ref="B106:C106"/>
    <mergeCell ref="B109:C109"/>
    <mergeCell ref="A58:L58"/>
    <mergeCell ref="D47:L47"/>
    <mergeCell ref="B47:C47"/>
    <mergeCell ref="A57:L57"/>
    <mergeCell ref="B56:C56"/>
    <mergeCell ref="B32:C32"/>
    <mergeCell ref="B21:C21"/>
    <mergeCell ref="B22:C22"/>
    <mergeCell ref="B27:C27"/>
    <mergeCell ref="B42:C42"/>
    <mergeCell ref="B33:C33"/>
    <mergeCell ref="B30:C30"/>
    <mergeCell ref="B31:C31"/>
    <mergeCell ref="B29:C29"/>
    <mergeCell ref="B34:C34"/>
    <mergeCell ref="B41:C41"/>
    <mergeCell ref="B35:C35"/>
    <mergeCell ref="B36:C36"/>
    <mergeCell ref="B37:C37"/>
    <mergeCell ref="B38:C38"/>
    <mergeCell ref="B40:C40"/>
    <mergeCell ref="B39:C39"/>
    <mergeCell ref="A15:L15"/>
    <mergeCell ref="H12:I12"/>
    <mergeCell ref="A14:L14"/>
    <mergeCell ref="D28:L28"/>
    <mergeCell ref="D19:L19"/>
    <mergeCell ref="A16:A18"/>
    <mergeCell ref="B16:C18"/>
    <mergeCell ref="D16:D18"/>
    <mergeCell ref="E16:J16"/>
    <mergeCell ref="K16:L17"/>
    <mergeCell ref="E17:F17"/>
    <mergeCell ref="G17:H17"/>
    <mergeCell ref="I17:J17"/>
    <mergeCell ref="B19:C19"/>
    <mergeCell ref="B26:C26"/>
    <mergeCell ref="B20:C20"/>
    <mergeCell ref="B28:C28"/>
    <mergeCell ref="B24:C24"/>
    <mergeCell ref="B23:C23"/>
    <mergeCell ref="B25:C25"/>
    <mergeCell ref="A6:L6"/>
    <mergeCell ref="A7:L7"/>
    <mergeCell ref="A8:L8"/>
    <mergeCell ref="A9:L9"/>
    <mergeCell ref="B10:G10"/>
    <mergeCell ref="H10:I10"/>
    <mergeCell ref="E12:G12"/>
    <mergeCell ref="B12:C12"/>
    <mergeCell ref="E13:G13"/>
    <mergeCell ref="H13:I13"/>
    <mergeCell ref="B13:C13"/>
    <mergeCell ref="B11:G11"/>
    <mergeCell ref="H11:I11"/>
    <mergeCell ref="B127:C127"/>
    <mergeCell ref="H62:I62"/>
    <mergeCell ref="B62:G62"/>
    <mergeCell ref="H61:I61"/>
    <mergeCell ref="B61:G61"/>
    <mergeCell ref="H64:I64"/>
    <mergeCell ref="B86:C86"/>
    <mergeCell ref="B85:C85"/>
    <mergeCell ref="B87:C87"/>
    <mergeCell ref="B88:C88"/>
    <mergeCell ref="I67:J67"/>
    <mergeCell ref="B80:C80"/>
    <mergeCell ref="B72:C72"/>
    <mergeCell ref="B74:C74"/>
    <mergeCell ref="B75:C75"/>
    <mergeCell ref="B76:C76"/>
    <mergeCell ref="B79:C79"/>
    <mergeCell ref="E63:G63"/>
    <mergeCell ref="E64:G64"/>
    <mergeCell ref="B69:C69"/>
    <mergeCell ref="B83:C83"/>
    <mergeCell ref="B84:C84"/>
    <mergeCell ref="B73:C73"/>
    <mergeCell ref="B81:C81"/>
    <mergeCell ref="A141:B141"/>
    <mergeCell ref="A142:B142"/>
    <mergeCell ref="A138:B138"/>
    <mergeCell ref="A139:B139"/>
    <mergeCell ref="A140:B140"/>
    <mergeCell ref="B107:C107"/>
    <mergeCell ref="B108:C108"/>
    <mergeCell ref="B92:C92"/>
    <mergeCell ref="B93:C93"/>
    <mergeCell ref="B94:C94"/>
    <mergeCell ref="B100:C100"/>
    <mergeCell ref="B134:C134"/>
    <mergeCell ref="A135:B135"/>
    <mergeCell ref="A136:B136"/>
    <mergeCell ref="A137:B137"/>
    <mergeCell ref="B133:C133"/>
    <mergeCell ref="B132:C132"/>
    <mergeCell ref="B130:C130"/>
    <mergeCell ref="B131:C131"/>
    <mergeCell ref="B126:C126"/>
    <mergeCell ref="B124:C124"/>
    <mergeCell ref="B110:C110"/>
    <mergeCell ref="B128:C128"/>
    <mergeCell ref="B129:C129"/>
    <mergeCell ref="B82:C82"/>
    <mergeCell ref="K66:L67"/>
    <mergeCell ref="A59:L59"/>
    <mergeCell ref="A60:L60"/>
    <mergeCell ref="B77:C77"/>
    <mergeCell ref="B78:C78"/>
    <mergeCell ref="B43:C43"/>
    <mergeCell ref="B45:C45"/>
    <mergeCell ref="B70:C70"/>
    <mergeCell ref="B71:C71"/>
    <mergeCell ref="E67:F67"/>
    <mergeCell ref="B51:C51"/>
    <mergeCell ref="B52:C52"/>
    <mergeCell ref="B66:C68"/>
    <mergeCell ref="B65:C65"/>
    <mergeCell ref="B63:C63"/>
    <mergeCell ref="B64:C64"/>
    <mergeCell ref="B53:C53"/>
    <mergeCell ref="B54:C54"/>
    <mergeCell ref="B46:C46"/>
    <mergeCell ref="B48:C48"/>
    <mergeCell ref="B49:C49"/>
    <mergeCell ref="B50:C50"/>
    <mergeCell ref="B55:C55"/>
    <mergeCell ref="A121:A123"/>
    <mergeCell ref="B121:C123"/>
    <mergeCell ref="D121:D123"/>
    <mergeCell ref="E121:J121"/>
    <mergeCell ref="D124:L124"/>
    <mergeCell ref="B44:C44"/>
    <mergeCell ref="B102:C102"/>
    <mergeCell ref="B103:C103"/>
    <mergeCell ref="B104:C104"/>
    <mergeCell ref="B105:C105"/>
    <mergeCell ref="A112:L112"/>
    <mergeCell ref="A113:L113"/>
    <mergeCell ref="A114:L114"/>
    <mergeCell ref="A115:L115"/>
    <mergeCell ref="B116:G116"/>
    <mergeCell ref="H116:I116"/>
    <mergeCell ref="B117:G117"/>
    <mergeCell ref="H117:I117"/>
    <mergeCell ref="B118:C118"/>
    <mergeCell ref="E66:J66"/>
    <mergeCell ref="D66:D68"/>
    <mergeCell ref="A66:A68"/>
    <mergeCell ref="H63:I63"/>
    <mergeCell ref="G67:H67"/>
    <mergeCell ref="K121:L122"/>
    <mergeCell ref="E122:F122"/>
    <mergeCell ref="G122:H122"/>
    <mergeCell ref="I122:J122"/>
    <mergeCell ref="E118:G118"/>
    <mergeCell ref="H118:I118"/>
    <mergeCell ref="B119:C119"/>
    <mergeCell ref="E119:G119"/>
    <mergeCell ref="H119:I119"/>
    <mergeCell ref="B120:C120"/>
  </mergeCells>
  <conditionalFormatting sqref="A135:L139 A20:L22 A29:L34 A45:L46 A26:L27 A39:L43">
    <cfRule type="expression" dxfId="47" priority="6">
      <formula>$L$12&lt;&gt;"Design-Build"</formula>
    </cfRule>
  </conditionalFormatting>
  <conditionalFormatting sqref="B10:B13 E12:E13 J10:J13 L10:L13 D137 D141">
    <cfRule type="containsBlanks" dxfId="46" priority="7">
      <formula>LEN(TRIM(B10))=0</formula>
    </cfRule>
  </conditionalFormatting>
  <conditionalFormatting sqref="A44:L44">
    <cfRule type="expression" dxfId="45" priority="5">
      <formula>$L$12&lt;&gt;"Design-Build"</formula>
    </cfRule>
  </conditionalFormatting>
  <conditionalFormatting sqref="A24:L24">
    <cfRule type="expression" dxfId="44" priority="4">
      <formula>$L$12&lt;&gt;"Design-Build"</formula>
    </cfRule>
  </conditionalFormatting>
  <conditionalFormatting sqref="A23:L23">
    <cfRule type="expression" dxfId="43" priority="3">
      <formula>$L$12&lt;&gt;"Design-Build"</formula>
    </cfRule>
  </conditionalFormatting>
  <conditionalFormatting sqref="A25:L25">
    <cfRule type="expression" dxfId="42" priority="2">
      <formula>$L$12&lt;&gt;"Design-Build"</formula>
    </cfRule>
  </conditionalFormatting>
  <conditionalFormatting sqref="A35:L38">
    <cfRule type="expression" dxfId="41" priority="1">
      <formula>$L$12&lt;&gt;"Design-Build"</formula>
    </cfRule>
  </conditionalFormatting>
  <dataValidations count="3">
    <dataValidation type="list" allowBlank="1" showInputMessage="1" showErrorMessage="1" sqref="L12">
      <formula1>"Design-Build,Design-Bid-Build,PQSP,JOC"</formula1>
    </dataValidation>
    <dataValidation allowBlank="1" showInputMessage="1" showErrorMessage="1" prompt="Include Task Order Number, if applicable." sqref="J12"/>
    <dataValidation allowBlank="1" showInputMessage="1" showErrorMessage="1" prompt="If Overhead &amp; Profit does not apply to General Requirements, rename this row as &quot;Not Used&quot; enter General Requirements in the red section below." sqref="B48:D48"/>
  </dataValidations>
  <printOptions horizontalCentered="1"/>
  <pageMargins left="0.375" right="0.375" top="0.25" bottom="0.25" header="0" footer="0"/>
  <pageSetup scale="77" fitToHeight="0" orientation="landscape" r:id="rId1"/>
  <headerFooter alignWithMargins="0"/>
  <rowBreaks count="2" manualBreakCount="2">
    <brk id="56" max="11" man="1"/>
    <brk id="111" max="1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79998168889431442"/>
    <pageSetUpPr fitToPage="1"/>
  </sheetPr>
  <dimension ref="A1:P218"/>
  <sheetViews>
    <sheetView showGridLines="0" view="pageBreakPreview" topLeftCell="A4" zoomScale="70" zoomScaleNormal="70" zoomScaleSheetLayoutView="70" workbookViewId="0">
      <selection activeCell="E29" sqref="E29"/>
    </sheetView>
  </sheetViews>
  <sheetFormatPr defaultRowHeight="12.75" x14ac:dyDescent="0.2"/>
  <cols>
    <col min="1" max="1" width="11.25" customWidth="1"/>
    <col min="2" max="2" width="15" customWidth="1"/>
    <col min="3" max="3" width="9.375" customWidth="1"/>
    <col min="4" max="4" width="14.75" customWidth="1"/>
    <col min="5" max="5" width="7.875" customWidth="1"/>
    <col min="6" max="6" width="12.75" customWidth="1"/>
    <col min="7" max="7" width="7.875" customWidth="1"/>
    <col min="8" max="8" width="12.75" customWidth="1"/>
    <col min="9" max="9" width="7.875" customWidth="1"/>
    <col min="10" max="10" width="12" customWidth="1"/>
    <col min="11" max="11" width="7.5" customWidth="1"/>
    <col min="12" max="14" width="12.75" customWidth="1"/>
    <col min="16" max="16" width="16.25" customWidth="1"/>
  </cols>
  <sheetData>
    <row r="1" spans="1:16" ht="18.95" customHeight="1" x14ac:dyDescent="0.2"/>
    <row r="2" spans="1:16" ht="18" customHeight="1" x14ac:dyDescent="0.2"/>
    <row r="3" spans="1:16" ht="18" customHeight="1" x14ac:dyDescent="0.2"/>
    <row r="4" spans="1:16" ht="14.45" customHeight="1" x14ac:dyDescent="0.2"/>
    <row r="5" spans="1:16" x14ac:dyDescent="0.2">
      <c r="A5" s="283" t="s">
        <v>0</v>
      </c>
      <c r="B5" s="283"/>
      <c r="C5" s="283"/>
      <c r="D5" s="283"/>
      <c r="E5" s="283"/>
      <c r="F5" s="283"/>
      <c r="G5" s="283"/>
      <c r="H5" s="283"/>
      <c r="I5" s="283"/>
      <c r="J5" s="283"/>
      <c r="K5" s="283"/>
      <c r="L5" s="283"/>
      <c r="M5" s="283"/>
      <c r="N5" s="283"/>
    </row>
    <row r="6" spans="1:16" x14ac:dyDescent="0.2">
      <c r="A6" s="283" t="s">
        <v>1</v>
      </c>
      <c r="B6" s="283"/>
      <c r="C6" s="283"/>
      <c r="D6" s="283"/>
      <c r="E6" s="283"/>
      <c r="F6" s="283"/>
      <c r="G6" s="283"/>
      <c r="H6" s="283"/>
      <c r="I6" s="283"/>
      <c r="J6" s="283"/>
      <c r="K6" s="283"/>
      <c r="L6" s="283"/>
      <c r="M6" s="283"/>
      <c r="N6" s="283"/>
    </row>
    <row r="7" spans="1:16" x14ac:dyDescent="0.2">
      <c r="A7" s="283" t="s">
        <v>86</v>
      </c>
      <c r="B7" s="283"/>
      <c r="C7" s="283"/>
      <c r="D7" s="283"/>
      <c r="E7" s="283"/>
      <c r="F7" s="283"/>
      <c r="G7" s="283"/>
      <c r="H7" s="283"/>
      <c r="I7" s="283"/>
      <c r="J7" s="283"/>
      <c r="K7" s="283"/>
      <c r="L7" s="283"/>
      <c r="M7" s="283"/>
      <c r="N7" s="283"/>
    </row>
    <row r="8" spans="1:16" ht="13.9" customHeight="1" thickBot="1" x14ac:dyDescent="0.25">
      <c r="A8" s="286" t="s">
        <v>123</v>
      </c>
      <c r="B8" s="286"/>
      <c r="C8" s="286"/>
      <c r="D8" s="286"/>
      <c r="E8" s="286"/>
      <c r="F8" s="286"/>
      <c r="G8" s="286"/>
      <c r="H8" s="286"/>
      <c r="I8" s="286"/>
      <c r="J8" s="373"/>
      <c r="K8" s="373"/>
      <c r="L8" s="373"/>
      <c r="M8" s="373"/>
      <c r="N8" s="373"/>
    </row>
    <row r="9" spans="1:16" s="31" customFormat="1" x14ac:dyDescent="0.2">
      <c r="A9" s="8" t="s">
        <v>13</v>
      </c>
      <c r="B9" s="465" t="str">
        <f>IF('Project 1 - Items of Work'!$B$10="","",'Project 1 - Items of Work'!$B$10)</f>
        <v/>
      </c>
      <c r="C9" s="466"/>
      <c r="D9" s="466"/>
      <c r="E9" s="466"/>
      <c r="F9" s="466"/>
      <c r="G9" s="466"/>
      <c r="H9" s="466"/>
      <c r="I9" s="466"/>
      <c r="J9" s="446" t="s">
        <v>14</v>
      </c>
      <c r="K9" s="447"/>
      <c r="L9" s="142" t="str">
        <f>IF('Project 1 - Items of Work'!$J$10="","",'Project 1 - Items of Work'!$J$10)</f>
        <v/>
      </c>
      <c r="M9" s="143" t="s">
        <v>214</v>
      </c>
      <c r="N9" s="144" t="str">
        <f>IF('Project 1 - Items of Work'!$L$10="","",'Project 1 - Items of Work'!$L$10)</f>
        <v/>
      </c>
    </row>
    <row r="10" spans="1:16" s="31" customFormat="1" x14ac:dyDescent="0.2">
      <c r="A10" s="9" t="s">
        <v>8</v>
      </c>
      <c r="B10" s="465" t="str">
        <f>IF('Project 1 - Items of Work'!$B$11="","",'Project 1 - Items of Work'!$B$11)</f>
        <v/>
      </c>
      <c r="C10" s="466"/>
      <c r="D10" s="466"/>
      <c r="E10" s="466"/>
      <c r="F10" s="466"/>
      <c r="G10" s="466"/>
      <c r="H10" s="466"/>
      <c r="I10" s="466"/>
      <c r="J10" s="439" t="s">
        <v>15</v>
      </c>
      <c r="K10" s="440"/>
      <c r="L10" s="99" t="str">
        <f>IF('Project 1 - Items of Work'!$J$11="","",'Project 1 - Items of Work'!$J$11)</f>
        <v/>
      </c>
      <c r="M10" s="100" t="s">
        <v>212</v>
      </c>
      <c r="N10" s="148" t="str">
        <f>IF('Project 1 - Items of Work'!$L$11="","",'Project 1 - Items of Work'!$L$11)</f>
        <v/>
      </c>
    </row>
    <row r="11" spans="1:16" s="31" customFormat="1" ht="13.5" thickBot="1" x14ac:dyDescent="0.25">
      <c r="A11" s="9" t="s">
        <v>10</v>
      </c>
      <c r="B11" s="415" t="str">
        <f>IF('Project 1 - Items of Work'!$B$12="","",'Project 1 - Items of Work'!$B$12)</f>
        <v/>
      </c>
      <c r="C11" s="486"/>
      <c r="D11" s="486"/>
      <c r="E11" s="416"/>
      <c r="F11" s="89" t="s">
        <v>10</v>
      </c>
      <c r="G11" s="464" t="str">
        <f>IF('Project 1 - Items of Work'!$E$12="","",'Project 1 - Items of Work'!$E$12)</f>
        <v/>
      </c>
      <c r="H11" s="464"/>
      <c r="I11" s="415"/>
      <c r="J11" s="467" t="s">
        <v>9</v>
      </c>
      <c r="K11" s="468"/>
      <c r="L11" s="145" t="str">
        <f>IF('Project 1 - Items of Work'!$J$12="","",'Project 1 - Items of Work'!$J$12)</f>
        <v/>
      </c>
      <c r="M11" s="146" t="s">
        <v>210</v>
      </c>
      <c r="N11" s="147" t="str">
        <f>IF('Project 1 - Items of Work'!$L$12="","",'Project 1 - Items of Work'!$L$12)</f>
        <v/>
      </c>
    </row>
    <row r="12" spans="1:16" s="31" customFormat="1" x14ac:dyDescent="0.2">
      <c r="A12" s="9" t="s">
        <v>16</v>
      </c>
      <c r="B12" s="415" t="str">
        <f>IF('Project 1 - Items of Work'!$B$13="","",'Project 1 - Items of Work'!$B$13)</f>
        <v/>
      </c>
      <c r="C12" s="486"/>
      <c r="D12" s="486"/>
      <c r="E12" s="416"/>
      <c r="F12" s="100" t="s">
        <v>173</v>
      </c>
      <c r="G12" s="464" t="str">
        <f>IF('Project 1 - Items of Work'!$E$13="","",'Project 1 - Items of Work'!$E$13)</f>
        <v/>
      </c>
      <c r="H12" s="464"/>
      <c r="I12" s="464"/>
      <c r="J12" s="402" t="s">
        <v>211</v>
      </c>
      <c r="K12" s="403"/>
      <c r="L12" s="101" t="str">
        <f>IF('Project 1 - Items of Work'!$J$13="","",'Project 1 - Items of Work'!$J$13)</f>
        <v/>
      </c>
      <c r="M12" s="102" t="s">
        <v>213</v>
      </c>
      <c r="N12" s="101" t="str">
        <f>IF('Project 1 - Items of Work'!$L$13="","",'Project 1 - Items of Work'!$L$13)</f>
        <v/>
      </c>
    </row>
    <row r="13" spans="1:16" s="31" customFormat="1" x14ac:dyDescent="0.2">
      <c r="A13" s="458"/>
      <c r="B13" s="459"/>
      <c r="C13" s="459"/>
      <c r="D13" s="459"/>
      <c r="E13" s="459"/>
      <c r="F13" s="459"/>
      <c r="G13" s="459"/>
      <c r="H13" s="459"/>
      <c r="I13" s="459"/>
      <c r="J13" s="459"/>
      <c r="K13" s="459"/>
      <c r="L13" s="3"/>
    </row>
    <row r="14" spans="1:16" s="175" customFormat="1" ht="45" customHeight="1" thickBot="1" x14ac:dyDescent="0.25">
      <c r="A14" s="469" t="s">
        <v>200</v>
      </c>
      <c r="B14" s="469"/>
      <c r="C14" s="469"/>
      <c r="D14" s="469"/>
      <c r="E14" s="469"/>
      <c r="F14" s="469"/>
      <c r="G14" s="469"/>
      <c r="H14" s="469"/>
      <c r="I14" s="469"/>
      <c r="J14" s="469"/>
      <c r="K14" s="469"/>
      <c r="L14" s="469"/>
      <c r="M14" s="469"/>
      <c r="N14" s="469"/>
    </row>
    <row r="15" spans="1:16" s="175" customFormat="1" ht="13.5" thickBot="1" x14ac:dyDescent="0.25">
      <c r="A15" s="455" t="s">
        <v>174</v>
      </c>
      <c r="B15" s="456"/>
      <c r="C15" s="456"/>
      <c r="D15" s="456"/>
      <c r="E15" s="456"/>
      <c r="F15" s="456"/>
      <c r="G15" s="456"/>
      <c r="H15" s="456"/>
      <c r="I15" s="456"/>
      <c r="J15" s="456"/>
      <c r="K15" s="456"/>
      <c r="L15" s="456"/>
      <c r="M15" s="456"/>
      <c r="N15" s="457"/>
    </row>
    <row r="16" spans="1:16" s="175" customFormat="1" ht="27" customHeight="1" x14ac:dyDescent="0.2">
      <c r="A16" s="453" t="s">
        <v>171</v>
      </c>
      <c r="B16" s="450" t="s">
        <v>172</v>
      </c>
      <c r="C16" s="451"/>
      <c r="D16" s="453" t="s">
        <v>196</v>
      </c>
      <c r="E16" s="452" t="s">
        <v>201</v>
      </c>
      <c r="F16" s="452"/>
      <c r="G16" s="450" t="s">
        <v>197</v>
      </c>
      <c r="H16" s="451"/>
      <c r="I16" s="453" t="s">
        <v>160</v>
      </c>
      <c r="J16" s="450"/>
      <c r="K16" s="450" t="s">
        <v>215</v>
      </c>
      <c r="L16" s="450"/>
      <c r="M16" s="450" t="s">
        <v>77</v>
      </c>
      <c r="N16" s="451"/>
      <c r="O16" s="176"/>
      <c r="P16" s="176"/>
    </row>
    <row r="17" spans="1:16" s="175" customFormat="1" ht="15.75" customHeight="1" x14ac:dyDescent="0.2">
      <c r="A17" s="454"/>
      <c r="B17" s="460"/>
      <c r="C17" s="461"/>
      <c r="D17" s="454"/>
      <c r="E17" s="177" t="s">
        <v>81</v>
      </c>
      <c r="F17" s="177" t="s">
        <v>82</v>
      </c>
      <c r="G17" s="177" t="s">
        <v>81</v>
      </c>
      <c r="H17" s="178" t="s">
        <v>82</v>
      </c>
      <c r="I17" s="179" t="s">
        <v>81</v>
      </c>
      <c r="J17" s="177" t="s">
        <v>82</v>
      </c>
      <c r="K17" s="177" t="s">
        <v>81</v>
      </c>
      <c r="L17" s="177" t="s">
        <v>82</v>
      </c>
      <c r="M17" s="177" t="s">
        <v>81</v>
      </c>
      <c r="N17" s="178" t="s">
        <v>82</v>
      </c>
      <c r="O17" s="176"/>
      <c r="P17" s="176"/>
    </row>
    <row r="18" spans="1:16" s="175" customFormat="1" x14ac:dyDescent="0.2">
      <c r="A18" s="180">
        <v>1</v>
      </c>
      <c r="B18" s="462" t="s">
        <v>208</v>
      </c>
      <c r="C18" s="463"/>
      <c r="D18" s="110"/>
      <c r="E18" s="111"/>
      <c r="F18" s="112"/>
      <c r="G18" s="111"/>
      <c r="H18" s="113"/>
      <c r="I18" s="114"/>
      <c r="J18" s="193" t="str">
        <f>IF($N$11="Design-Build",SUM(SUMIFS($F$65:$F$101,$A$65:$A$101,A18)),"N/A")</f>
        <v>N/A</v>
      </c>
      <c r="K18" s="116" t="str">
        <f t="shared" ref="K18:K24" si="0">IFERROR(L18/J18,"")</f>
        <v/>
      </c>
      <c r="L18" s="193" t="str">
        <f>IF($N$11="Design-Build",SUM(SUMIFS($L$65:$L$101,$A$65:$A$101,A18)),"N/A")</f>
        <v>N/A</v>
      </c>
      <c r="M18" s="116" t="str">
        <f t="shared" ref="M18:M24" si="1">IFERROR(N18/J18,"")</f>
        <v/>
      </c>
      <c r="N18" s="195" t="str">
        <f>IF($N$11="Design-Build",SUM(J18-L18),"N/A")</f>
        <v>N/A</v>
      </c>
      <c r="O18" s="176"/>
      <c r="P18" s="176"/>
    </row>
    <row r="19" spans="1:16" s="175" customFormat="1" x14ac:dyDescent="0.2">
      <c r="A19" s="182">
        <v>1.1000000000000001</v>
      </c>
      <c r="B19" s="462" t="s">
        <v>130</v>
      </c>
      <c r="C19" s="463"/>
      <c r="D19" s="149"/>
      <c r="E19" s="116" t="str">
        <f>IFERROR(F19/D19,"")</f>
        <v/>
      </c>
      <c r="F19" s="193" t="str">
        <f>IF($N$11="Design-Build",SUM(SUMIFS($F$65:$F$101,$A$65:$A$101,A19,$F$65:$F$101,{"&lt;0"})),"N/A")</f>
        <v>N/A</v>
      </c>
      <c r="G19" s="116" t="str">
        <f>IFERROR(H19/D19,"")</f>
        <v/>
      </c>
      <c r="H19" s="195" t="str">
        <f>IF($N$11="Design-Build",SUM(D19+F19),"N/A")</f>
        <v>N/A</v>
      </c>
      <c r="I19" s="181" t="str">
        <f t="shared" ref="I19:I24" si="2">IFERROR(J19/D19,"")</f>
        <v/>
      </c>
      <c r="J19" s="193" t="str">
        <f>IF($N$11="Design-Build",SUM(SUMIFS($F$65:$F$101,$A$65:$A$101,A19)),"N/A")</f>
        <v>N/A</v>
      </c>
      <c r="K19" s="116" t="str">
        <f t="shared" si="0"/>
        <v/>
      </c>
      <c r="L19" s="193" t="str">
        <f t="shared" ref="L19:L23" si="3">IF($N$11="Design-Build",SUM(SUMIFS($L$65:$L$101,$A$65:$A$101,A19)),"N/A")</f>
        <v>N/A</v>
      </c>
      <c r="M19" s="116" t="str">
        <f t="shared" si="1"/>
        <v/>
      </c>
      <c r="N19" s="195" t="str">
        <f t="shared" ref="N19:N23" si="4">IF($N$11="Design-Build",SUM(J19-L19),"N/A")</f>
        <v>N/A</v>
      </c>
      <c r="O19" s="176"/>
      <c r="P19" s="176"/>
    </row>
    <row r="20" spans="1:16" s="175" customFormat="1" x14ac:dyDescent="0.2">
      <c r="A20" s="182">
        <v>1.2</v>
      </c>
      <c r="B20" s="462" t="s">
        <v>169</v>
      </c>
      <c r="C20" s="463"/>
      <c r="D20" s="149"/>
      <c r="E20" s="116" t="str">
        <f>IFERROR(F20/D20,"")</f>
        <v/>
      </c>
      <c r="F20" s="193" t="str">
        <f>IF($N$11="Design-Build",SUM(SUMIFS($F$65:$F$101,$A$65:$A$101,A20,$F$65:$F$101,{"&lt;0"})),"N/A")</f>
        <v>N/A</v>
      </c>
      <c r="G20" s="116" t="str">
        <f>IFERROR(H20/D20,"")</f>
        <v/>
      </c>
      <c r="H20" s="195" t="str">
        <f t="shared" ref="H20:H22" si="5">IF($N$11="Design-Build",SUM(D20+F20),"N/A")</f>
        <v>N/A</v>
      </c>
      <c r="I20" s="181" t="str">
        <f t="shared" si="2"/>
        <v/>
      </c>
      <c r="J20" s="193" t="str">
        <f t="shared" ref="J20:J23" si="6">IF($N$11="Design-Build",SUM(SUMIFS($F$65:$F$101,$A$65:$A$101,A20)),"N/A")</f>
        <v>N/A</v>
      </c>
      <c r="K20" s="116" t="str">
        <f t="shared" si="0"/>
        <v/>
      </c>
      <c r="L20" s="193" t="str">
        <f t="shared" si="3"/>
        <v>N/A</v>
      </c>
      <c r="M20" s="116" t="str">
        <f t="shared" si="1"/>
        <v/>
      </c>
      <c r="N20" s="195" t="str">
        <f t="shared" si="4"/>
        <v>N/A</v>
      </c>
      <c r="O20" s="176"/>
      <c r="P20" s="238"/>
    </row>
    <row r="21" spans="1:16" s="175" customFormat="1" x14ac:dyDescent="0.2">
      <c r="A21" s="182">
        <v>1.3</v>
      </c>
      <c r="B21" s="462" t="s">
        <v>170</v>
      </c>
      <c r="C21" s="463"/>
      <c r="D21" s="149"/>
      <c r="E21" s="116" t="str">
        <f>IFERROR(F21/D21,"")</f>
        <v/>
      </c>
      <c r="F21" s="193" t="str">
        <f>IF($N$11="Design-Build",SUM(SUMIFS($F$65:$F$101,$A$65:$A$101,A21,$F$65:$F$101,{"&lt;0"})),"N/A")</f>
        <v>N/A</v>
      </c>
      <c r="G21" s="116" t="str">
        <f>IFERROR(H21/D21,"")</f>
        <v/>
      </c>
      <c r="H21" s="195" t="str">
        <f t="shared" si="5"/>
        <v>N/A</v>
      </c>
      <c r="I21" s="181" t="str">
        <f t="shared" si="2"/>
        <v/>
      </c>
      <c r="J21" s="193" t="str">
        <f t="shared" si="6"/>
        <v>N/A</v>
      </c>
      <c r="K21" s="116" t="str">
        <f t="shared" si="0"/>
        <v/>
      </c>
      <c r="L21" s="193" t="str">
        <f t="shared" si="3"/>
        <v>N/A</v>
      </c>
      <c r="M21" s="116" t="str">
        <f t="shared" si="1"/>
        <v/>
      </c>
      <c r="N21" s="195" t="str">
        <f t="shared" si="4"/>
        <v>N/A</v>
      </c>
      <c r="O21" s="176"/>
      <c r="P21" s="176"/>
    </row>
    <row r="22" spans="1:16" s="175" customFormat="1" x14ac:dyDescent="0.2">
      <c r="A22" s="150"/>
      <c r="B22" s="473"/>
      <c r="C22" s="474"/>
      <c r="D22" s="149"/>
      <c r="E22" s="116" t="str">
        <f>IFERROR(F22/D22,"")</f>
        <v/>
      </c>
      <c r="F22" s="193" t="str">
        <f>IF($N$11="Design-Build",SUM(SUMIFS($F$65:$F$101,$A$65:$A$101,A22,$F$65:$F$101,{"&lt;0"})),"N/A")</f>
        <v>N/A</v>
      </c>
      <c r="G22" s="116" t="str">
        <f>IFERROR(H22/D22,"")</f>
        <v/>
      </c>
      <c r="H22" s="195" t="str">
        <f t="shared" si="5"/>
        <v>N/A</v>
      </c>
      <c r="I22" s="181" t="str">
        <f t="shared" si="2"/>
        <v/>
      </c>
      <c r="J22" s="193" t="str">
        <f t="shared" si="6"/>
        <v>N/A</v>
      </c>
      <c r="K22" s="116" t="str">
        <f t="shared" si="0"/>
        <v/>
      </c>
      <c r="L22" s="193" t="str">
        <f t="shared" si="3"/>
        <v>N/A</v>
      </c>
      <c r="M22" s="116" t="str">
        <f t="shared" si="1"/>
        <v/>
      </c>
      <c r="N22" s="195" t="str">
        <f t="shared" si="4"/>
        <v>N/A</v>
      </c>
      <c r="O22" s="176"/>
      <c r="P22" s="176"/>
    </row>
    <row r="23" spans="1:16" s="175" customFormat="1" ht="13.5" thickBot="1" x14ac:dyDescent="0.25">
      <c r="A23" s="184"/>
      <c r="B23" s="475"/>
      <c r="C23" s="476"/>
      <c r="D23" s="149"/>
      <c r="E23" s="116" t="str">
        <f>IFERROR(F23/D23,"")</f>
        <v/>
      </c>
      <c r="F23" s="193" t="str">
        <f>IF($N$11="Design-Build",SUM(SUMIFS($F$65:$F$101,$A$65:$A$101,A23,$F$65:$F$101,{"&lt;0"})),"N/A")</f>
        <v>N/A</v>
      </c>
      <c r="G23" s="116" t="str">
        <f>IFERROR(H23/D23,"")</f>
        <v/>
      </c>
      <c r="H23" s="195" t="str">
        <f>IF($N$11="Design-Build",SUM(D23+F23),"N/A")</f>
        <v>N/A</v>
      </c>
      <c r="I23" s="181" t="str">
        <f t="shared" si="2"/>
        <v/>
      </c>
      <c r="J23" s="193" t="str">
        <f t="shared" si="6"/>
        <v>N/A</v>
      </c>
      <c r="K23" s="116" t="str">
        <f t="shared" si="0"/>
        <v/>
      </c>
      <c r="L23" s="193" t="str">
        <f t="shared" si="3"/>
        <v>N/A</v>
      </c>
      <c r="M23" s="116" t="str">
        <f t="shared" si="1"/>
        <v/>
      </c>
      <c r="N23" s="195" t="str">
        <f t="shared" si="4"/>
        <v>N/A</v>
      </c>
      <c r="O23" s="176"/>
      <c r="P23" s="176"/>
    </row>
    <row r="24" spans="1:16" s="41" customFormat="1" ht="13.15" customHeight="1" thickBot="1" x14ac:dyDescent="0.25">
      <c r="A24" s="470" t="s">
        <v>198</v>
      </c>
      <c r="B24" s="470"/>
      <c r="C24" s="470"/>
      <c r="D24" s="192" t="str">
        <f>IF($N$11="Design-Build",SUM(D18:D23),"N/A")</f>
        <v>N/A</v>
      </c>
      <c r="E24" s="162"/>
      <c r="F24" s="194" t="str">
        <f>IF($N$11="Design-Build",SUM(F18:F23),"N/A")</f>
        <v>N/A</v>
      </c>
      <c r="G24" s="162"/>
      <c r="H24" s="196" t="str">
        <f>IF($N$11="Design-Build",SUM(H18:H23),"N/A")</f>
        <v>N/A</v>
      </c>
      <c r="I24" s="163" t="str">
        <f t="shared" si="2"/>
        <v/>
      </c>
      <c r="J24" s="194" t="str">
        <f>IF($N$11="Design-Build",SUM(J18:J23),"N/A")</f>
        <v>N/A</v>
      </c>
      <c r="K24" s="162" t="str">
        <f t="shared" si="0"/>
        <v/>
      </c>
      <c r="L24" s="194" t="str">
        <f>IF($N$11="Design-Build",SUM(L18:L23),"N/A")</f>
        <v>N/A</v>
      </c>
      <c r="M24" s="164" t="str">
        <f t="shared" si="1"/>
        <v/>
      </c>
      <c r="N24" s="196" t="str">
        <f>IF($N$11="Design-Build",SUM(N18:N23),"N/A")</f>
        <v>N/A</v>
      </c>
    </row>
    <row r="25" spans="1:16" s="41" customFormat="1" x14ac:dyDescent="0.2">
      <c r="A25" s="123"/>
      <c r="B25" s="124"/>
      <c r="C25" s="125"/>
      <c r="D25" s="125"/>
      <c r="E25" s="125"/>
      <c r="F25" s="125"/>
      <c r="G25" s="126"/>
      <c r="H25" s="125"/>
      <c r="I25" s="126"/>
      <c r="J25" s="125"/>
      <c r="K25" s="126"/>
      <c r="L25" s="127"/>
      <c r="M25" s="127"/>
      <c r="N25" s="127"/>
    </row>
    <row r="26" spans="1:16" s="41" customFormat="1" ht="13.5" thickBot="1" x14ac:dyDescent="0.25">
      <c r="A26" s="123"/>
      <c r="B26" s="124"/>
      <c r="C26" s="125"/>
      <c r="D26" s="127"/>
      <c r="E26" s="127"/>
      <c r="F26" s="127"/>
      <c r="G26" s="126"/>
      <c r="H26" s="125"/>
      <c r="I26" s="126"/>
      <c r="J26" s="125"/>
      <c r="K26" s="126"/>
      <c r="L26" s="127"/>
      <c r="M26" s="127"/>
      <c r="N26" s="127"/>
    </row>
    <row r="27" spans="1:16" s="31" customFormat="1" ht="13.5" thickBot="1" x14ac:dyDescent="0.25">
      <c r="A27" s="455" t="s">
        <v>179</v>
      </c>
      <c r="B27" s="456"/>
      <c r="C27" s="456"/>
      <c r="D27" s="456"/>
      <c r="E27" s="456"/>
      <c r="F27" s="456"/>
      <c r="G27" s="456"/>
      <c r="H27" s="456"/>
      <c r="I27" s="456"/>
      <c r="J27" s="456"/>
      <c r="K27" s="456"/>
      <c r="L27" s="456"/>
      <c r="M27" s="456"/>
      <c r="N27" s="457"/>
    </row>
    <row r="28" spans="1:16" s="31" customFormat="1" ht="26.25" customHeight="1" x14ac:dyDescent="0.2">
      <c r="A28" s="453" t="s">
        <v>171</v>
      </c>
      <c r="B28" s="481" t="s">
        <v>172</v>
      </c>
      <c r="C28" s="482"/>
      <c r="D28" s="483" t="s">
        <v>196</v>
      </c>
      <c r="E28" s="485" t="s">
        <v>201</v>
      </c>
      <c r="F28" s="485"/>
      <c r="G28" s="481" t="s">
        <v>197</v>
      </c>
      <c r="H28" s="482"/>
      <c r="I28" s="483" t="s">
        <v>160</v>
      </c>
      <c r="J28" s="481"/>
      <c r="K28" s="481" t="s">
        <v>215</v>
      </c>
      <c r="L28" s="481"/>
      <c r="M28" s="481" t="s">
        <v>77</v>
      </c>
      <c r="N28" s="482"/>
    </row>
    <row r="29" spans="1:16" s="31" customFormat="1" x14ac:dyDescent="0.2">
      <c r="A29" s="454"/>
      <c r="B29" s="487"/>
      <c r="C29" s="488"/>
      <c r="D29" s="484"/>
      <c r="E29" s="106" t="s">
        <v>81</v>
      </c>
      <c r="F29" s="106" t="s">
        <v>82</v>
      </c>
      <c r="G29" s="106" t="s">
        <v>81</v>
      </c>
      <c r="H29" s="107" t="s">
        <v>82</v>
      </c>
      <c r="I29" s="108" t="s">
        <v>81</v>
      </c>
      <c r="J29" s="106" t="s">
        <v>82</v>
      </c>
      <c r="K29" s="106" t="s">
        <v>81</v>
      </c>
      <c r="L29" s="106" t="s">
        <v>82</v>
      </c>
      <c r="M29" s="106" t="s">
        <v>81</v>
      </c>
      <c r="N29" s="107" t="s">
        <v>82</v>
      </c>
    </row>
    <row r="30" spans="1:16" s="31" customFormat="1" x14ac:dyDescent="0.2">
      <c r="A30" s="109">
        <v>1</v>
      </c>
      <c r="B30" s="471" t="s">
        <v>208</v>
      </c>
      <c r="C30" s="472"/>
      <c r="D30" s="110"/>
      <c r="E30" s="111"/>
      <c r="F30" s="112"/>
      <c r="G30" s="111"/>
      <c r="H30" s="113"/>
      <c r="I30" s="114"/>
      <c r="J30" s="71">
        <f>SUM(SUMIFS($F$120:$F$209,$A$120:$A$209,A30))</f>
        <v>0</v>
      </c>
      <c r="K30" s="115" t="str">
        <f t="shared" ref="K30:K36" si="7">IFERROR(L30/J30,"")</f>
        <v/>
      </c>
      <c r="L30" s="71">
        <f>SUM(SUMIFS($L$120:$L$209,$A$120:$A$209,A30))</f>
        <v>0</v>
      </c>
      <c r="M30" s="116" t="str">
        <f t="shared" ref="M30:M36" si="8">IFERROR(N30/J30,"")</f>
        <v/>
      </c>
      <c r="N30" s="117">
        <f t="shared" ref="N30:N35" si="9">SUM(J30-L30)</f>
        <v>0</v>
      </c>
    </row>
    <row r="31" spans="1:16" s="31" customFormat="1" x14ac:dyDescent="0.2">
      <c r="A31" s="118">
        <v>1.1000000000000001</v>
      </c>
      <c r="B31" s="471" t="s">
        <v>130</v>
      </c>
      <c r="C31" s="472"/>
      <c r="D31" s="149"/>
      <c r="E31" s="115" t="str">
        <f>IFERROR(F31/D31,"")</f>
        <v/>
      </c>
      <c r="F31" s="71">
        <f>SUM(SUMIFS($F$120:$F$209,$A$120:$A$209,A31,$F$120:$F$209,{"&lt;0"}))</f>
        <v>0</v>
      </c>
      <c r="G31" s="115" t="str">
        <f>IFERROR(H31/D31,"")</f>
        <v/>
      </c>
      <c r="H31" s="117">
        <f t="shared" ref="H31:H35" si="10">SUM(D31+F31)</f>
        <v>0</v>
      </c>
      <c r="I31" s="119" t="str">
        <f t="shared" ref="I31:I36" si="11">IFERROR(J31/D31,"")</f>
        <v/>
      </c>
      <c r="J31" s="71">
        <f>SUM(SUMIFS($F$120:$F$209,$A$120:$A$209,A31,$F$120:$F$209,{"&gt;0"}))</f>
        <v>0</v>
      </c>
      <c r="K31" s="115" t="str">
        <f t="shared" si="7"/>
        <v/>
      </c>
      <c r="L31" s="71">
        <f>SUM(SUMIFS($L$120:$L$209,$A$120:$A$209,A31,$F$120:$F$209,{"&gt;0"}))</f>
        <v>0</v>
      </c>
      <c r="M31" s="116" t="str">
        <f t="shared" si="8"/>
        <v/>
      </c>
      <c r="N31" s="117">
        <f t="shared" si="9"/>
        <v>0</v>
      </c>
    </row>
    <row r="32" spans="1:16" s="31" customFormat="1" x14ac:dyDescent="0.2">
      <c r="A32" s="118">
        <v>1.2</v>
      </c>
      <c r="B32" s="471" t="s">
        <v>169</v>
      </c>
      <c r="C32" s="472"/>
      <c r="D32" s="149"/>
      <c r="E32" s="115" t="str">
        <f>IFERROR(F32/D32,"")</f>
        <v/>
      </c>
      <c r="F32" s="71">
        <f>SUM(SUMIFS($F$120:$F$209,$A$120:$A$209,A32,$F$120:$F$209,{"&lt;0"}))</f>
        <v>0</v>
      </c>
      <c r="G32" s="115" t="str">
        <f>IFERROR(H32/D32,"")</f>
        <v/>
      </c>
      <c r="H32" s="117">
        <f t="shared" si="10"/>
        <v>0</v>
      </c>
      <c r="I32" s="119" t="str">
        <f t="shared" si="11"/>
        <v/>
      </c>
      <c r="J32" s="71">
        <f>SUM(SUMIFS($F$120:$F$209,$A$120:$A$209,A32,$F$120:$F$209,{"&gt;0"}))</f>
        <v>0</v>
      </c>
      <c r="K32" s="115" t="str">
        <f t="shared" si="7"/>
        <v/>
      </c>
      <c r="L32" s="71">
        <f>SUM(SUMIFS($L$120:$L$209,$A$120:$A$209,A32,$F$120:$F$209,{"&gt;0"}))</f>
        <v>0</v>
      </c>
      <c r="M32" s="116" t="str">
        <f t="shared" si="8"/>
        <v/>
      </c>
      <c r="N32" s="117">
        <f t="shared" si="9"/>
        <v>0</v>
      </c>
    </row>
    <row r="33" spans="1:14" s="31" customFormat="1" x14ac:dyDescent="0.2">
      <c r="A33" s="118">
        <v>1.3</v>
      </c>
      <c r="B33" s="471" t="s">
        <v>170</v>
      </c>
      <c r="C33" s="472"/>
      <c r="D33" s="149"/>
      <c r="E33" s="115" t="str">
        <f>IFERROR(F33/D33,"")</f>
        <v/>
      </c>
      <c r="F33" s="71">
        <f>SUM(SUMIFS($F$120:$F$209,$A$120:$A$209,A33,$F$120:$F$209,{"&lt;0"}))</f>
        <v>0</v>
      </c>
      <c r="G33" s="115" t="str">
        <f>IFERROR(H33/D33,"")</f>
        <v/>
      </c>
      <c r="H33" s="117">
        <f t="shared" si="10"/>
        <v>0</v>
      </c>
      <c r="I33" s="119" t="str">
        <f t="shared" si="11"/>
        <v/>
      </c>
      <c r="J33" s="71">
        <f>SUM(SUMIFS($F$120:$F$209,$A$120:$A$209,A33,$F$120:$F$209,{"&gt;0"}))</f>
        <v>0</v>
      </c>
      <c r="K33" s="115" t="str">
        <f t="shared" si="7"/>
        <v/>
      </c>
      <c r="L33" s="71">
        <f>SUM(SUMIFS($L$120:$L$209,$A$120:$A$209,A33,$F$120:$F$209,{"&gt;0"}))</f>
        <v>0</v>
      </c>
      <c r="M33" s="116" t="str">
        <f t="shared" si="8"/>
        <v/>
      </c>
      <c r="N33" s="117">
        <f t="shared" si="9"/>
        <v>0</v>
      </c>
    </row>
    <row r="34" spans="1:14" s="31" customFormat="1" x14ac:dyDescent="0.2">
      <c r="A34" s="150"/>
      <c r="B34" s="473"/>
      <c r="C34" s="474"/>
      <c r="D34" s="149"/>
      <c r="E34" s="115" t="str">
        <f>IFERROR(F34/D34,"")</f>
        <v/>
      </c>
      <c r="F34" s="71">
        <f>SUM(SUMIFS($F$120:$F$209,$A$120:$A$209,A34,$F$120:$F$209,{"&lt;0"}))</f>
        <v>0</v>
      </c>
      <c r="G34" s="115" t="str">
        <f>IFERROR(H34/D34,"")</f>
        <v/>
      </c>
      <c r="H34" s="117">
        <f t="shared" si="10"/>
        <v>0</v>
      </c>
      <c r="I34" s="119" t="str">
        <f t="shared" si="11"/>
        <v/>
      </c>
      <c r="J34" s="71">
        <f>SUM(SUMIFS($F$120:$F$209,$A$120:$A$209,A34,$F$120:$F$209,{"&gt;0"}))</f>
        <v>0</v>
      </c>
      <c r="K34" s="115" t="str">
        <f t="shared" si="7"/>
        <v/>
      </c>
      <c r="L34" s="71">
        <f>SUM(SUMIFS($L$120:$L$209,$A$120:$A$209,A34,$F$120:$F$209,{"&gt;0"}))</f>
        <v>0</v>
      </c>
      <c r="M34" s="116" t="str">
        <f t="shared" si="8"/>
        <v/>
      </c>
      <c r="N34" s="117">
        <f t="shared" si="9"/>
        <v>0</v>
      </c>
    </row>
    <row r="35" spans="1:14" s="31" customFormat="1" ht="13.5" thickBot="1" x14ac:dyDescent="0.25">
      <c r="A35" s="184"/>
      <c r="B35" s="475"/>
      <c r="C35" s="476"/>
      <c r="D35" s="149"/>
      <c r="E35" s="115" t="str">
        <f>IFERROR(F35/D35,"")</f>
        <v/>
      </c>
      <c r="F35" s="71">
        <f>SUM(SUMIFS($F$120:$F$209,$A$120:$A$209,A35,$F$120:$F$209,{"&lt;0"}))</f>
        <v>0</v>
      </c>
      <c r="G35" s="115" t="str">
        <f>IFERROR(H35/D35,"")</f>
        <v/>
      </c>
      <c r="H35" s="117">
        <f t="shared" si="10"/>
        <v>0</v>
      </c>
      <c r="I35" s="119" t="str">
        <f t="shared" si="11"/>
        <v/>
      </c>
      <c r="J35" s="71">
        <f>SUM(SUMIFS($F$120:$F$209,$A$120:$A$209,A35,$F$120:$F$209,{"&gt;0"}))</f>
        <v>0</v>
      </c>
      <c r="K35" s="115" t="str">
        <f t="shared" si="7"/>
        <v/>
      </c>
      <c r="L35" s="71">
        <f>SUM(SUMIFS($L$120:$L$209,$A$120:$A$209,A35,$F$120:$F$209,{"&gt;0"}))</f>
        <v>0</v>
      </c>
      <c r="M35" s="116" t="str">
        <f t="shared" si="8"/>
        <v/>
      </c>
      <c r="N35" s="117">
        <f t="shared" si="9"/>
        <v>0</v>
      </c>
    </row>
    <row r="36" spans="1:14" s="31" customFormat="1" ht="13.5" thickBot="1" x14ac:dyDescent="0.25">
      <c r="A36" s="470" t="s">
        <v>199</v>
      </c>
      <c r="B36" s="470"/>
      <c r="C36" s="470"/>
      <c r="D36" s="120">
        <f>SUM(D30:D35)</f>
        <v>0</v>
      </c>
      <c r="E36" s="162"/>
      <c r="F36" s="121">
        <f>SUM(F30:F35)</f>
        <v>0</v>
      </c>
      <c r="G36" s="162"/>
      <c r="H36" s="122">
        <f>SUM(H30:H35)</f>
        <v>0</v>
      </c>
      <c r="I36" s="163" t="str">
        <f t="shared" si="11"/>
        <v/>
      </c>
      <c r="J36" s="121">
        <f>SUM(J30:J35)</f>
        <v>0</v>
      </c>
      <c r="K36" s="162" t="str">
        <f t="shared" si="7"/>
        <v/>
      </c>
      <c r="L36" s="121">
        <f>SUM(L30:L35)</f>
        <v>0</v>
      </c>
      <c r="M36" s="164" t="str">
        <f t="shared" si="8"/>
        <v/>
      </c>
      <c r="N36" s="122">
        <f>SUM(N30:N35)</f>
        <v>0</v>
      </c>
    </row>
    <row r="37" spans="1:14" s="31" customFormat="1" x14ac:dyDescent="0.2">
      <c r="A37" s="123"/>
      <c r="B37" s="124"/>
      <c r="C37" s="125"/>
      <c r="D37" s="125"/>
      <c r="E37" s="125"/>
      <c r="F37" s="125"/>
      <c r="G37" s="126"/>
      <c r="H37" s="125"/>
      <c r="I37" s="126"/>
      <c r="J37" s="125"/>
      <c r="K37" s="126"/>
      <c r="L37" s="128"/>
      <c r="M37" s="128"/>
      <c r="N37" s="128"/>
    </row>
    <row r="38" spans="1:14" s="31" customFormat="1" x14ac:dyDescent="0.2">
      <c r="A38" s="123"/>
      <c r="B38" s="124"/>
      <c r="C38" s="125"/>
      <c r="D38" s="125"/>
      <c r="E38" s="125"/>
      <c r="F38" s="125"/>
      <c r="G38" s="126"/>
      <c r="H38" s="125"/>
      <c r="I38" s="126"/>
      <c r="J38" s="125"/>
      <c r="K38" s="126"/>
      <c r="L38" s="128"/>
      <c r="M38" s="128"/>
      <c r="N38" s="128"/>
    </row>
    <row r="39" spans="1:14" s="31" customFormat="1" x14ac:dyDescent="0.2">
      <c r="A39" s="123"/>
      <c r="B39" s="124"/>
      <c r="C39" s="125"/>
      <c r="D39" s="125"/>
      <c r="E39" s="125"/>
      <c r="F39" s="125"/>
      <c r="G39" s="126"/>
      <c r="H39" s="125"/>
      <c r="I39" s="126"/>
      <c r="J39" s="125"/>
      <c r="K39" s="126"/>
      <c r="L39" s="128"/>
      <c r="M39" s="128"/>
      <c r="N39" s="128"/>
    </row>
    <row r="40" spans="1:14" s="31" customFormat="1" x14ac:dyDescent="0.2">
      <c r="A40" s="123"/>
      <c r="B40" s="124"/>
      <c r="C40" s="125"/>
      <c r="D40" s="125"/>
      <c r="E40" s="125"/>
      <c r="F40" s="125"/>
      <c r="G40" s="126"/>
      <c r="H40" s="125"/>
      <c r="I40" s="126"/>
      <c r="J40" s="125"/>
      <c r="K40" s="126"/>
      <c r="L40" s="128"/>
      <c r="M40" s="128"/>
      <c r="N40" s="128"/>
    </row>
    <row r="41" spans="1:14" s="31" customFormat="1" x14ac:dyDescent="0.2">
      <c r="A41" s="123"/>
      <c r="B41" s="124"/>
      <c r="C41" s="125"/>
      <c r="D41" s="125"/>
      <c r="E41" s="125"/>
      <c r="F41" s="125"/>
      <c r="G41" s="126"/>
      <c r="H41" s="125"/>
      <c r="I41" s="126"/>
      <c r="J41" s="125"/>
      <c r="K41" s="126"/>
      <c r="L41" s="128"/>
      <c r="M41" s="128"/>
      <c r="N41" s="128"/>
    </row>
    <row r="42" spans="1:14" s="31" customFormat="1" x14ac:dyDescent="0.2">
      <c r="A42" s="123"/>
      <c r="B42" s="124"/>
      <c r="C42" s="125"/>
      <c r="D42" s="125"/>
      <c r="E42" s="125"/>
      <c r="F42" s="125"/>
      <c r="G42" s="126"/>
      <c r="H42" s="125"/>
      <c r="I42" s="126"/>
      <c r="J42" s="125"/>
      <c r="K42" s="126"/>
      <c r="L42" s="128"/>
      <c r="M42" s="128"/>
      <c r="N42" s="128"/>
    </row>
    <row r="43" spans="1:14" s="31" customFormat="1" x14ac:dyDescent="0.2">
      <c r="A43" s="123"/>
      <c r="B43" s="124"/>
      <c r="C43" s="125"/>
      <c r="D43" s="125"/>
      <c r="E43" s="125"/>
      <c r="F43" s="125"/>
      <c r="G43" s="126"/>
      <c r="H43" s="125"/>
      <c r="I43" s="126"/>
      <c r="J43" s="125"/>
      <c r="K43" s="126"/>
      <c r="L43" s="128"/>
      <c r="M43" s="128"/>
      <c r="N43" s="128"/>
    </row>
    <row r="44" spans="1:14" s="31" customFormat="1" x14ac:dyDescent="0.2">
      <c r="A44" s="123"/>
      <c r="B44" s="124"/>
      <c r="C44" s="125"/>
      <c r="D44" s="125"/>
      <c r="E44" s="125"/>
      <c r="F44" s="125"/>
      <c r="G44" s="126"/>
      <c r="H44" s="125"/>
      <c r="I44" s="126"/>
      <c r="J44" s="125"/>
      <c r="K44" s="126"/>
      <c r="L44" s="128"/>
      <c r="M44" s="128"/>
      <c r="N44" s="128"/>
    </row>
    <row r="45" spans="1:14" s="31" customFormat="1" x14ac:dyDescent="0.2">
      <c r="A45" s="123"/>
      <c r="B45" s="124"/>
      <c r="C45" s="125"/>
      <c r="D45" s="125"/>
      <c r="E45" s="125"/>
      <c r="F45" s="125"/>
      <c r="G45" s="126"/>
      <c r="H45" s="125"/>
      <c r="I45" s="126"/>
      <c r="J45" s="125"/>
      <c r="K45" s="126"/>
      <c r="L45" s="128"/>
      <c r="M45" s="128"/>
      <c r="N45" s="128"/>
    </row>
    <row r="46" spans="1:14" s="31" customFormat="1" x14ac:dyDescent="0.2">
      <c r="A46" s="123"/>
      <c r="B46" s="124"/>
      <c r="C46" s="125"/>
      <c r="D46" s="125"/>
      <c r="E46" s="125"/>
      <c r="F46" s="125"/>
      <c r="G46" s="126"/>
      <c r="H46" s="125"/>
      <c r="I46" s="126"/>
      <c r="J46" s="125"/>
      <c r="K46" s="126"/>
      <c r="L46" s="128"/>
      <c r="M46" s="128"/>
      <c r="N46" s="128"/>
    </row>
    <row r="47" spans="1:14" s="31" customFormat="1" x14ac:dyDescent="0.2">
      <c r="A47" s="123"/>
      <c r="B47" s="124"/>
      <c r="C47" s="125"/>
      <c r="D47" s="125"/>
      <c r="E47" s="125"/>
      <c r="F47" s="125"/>
      <c r="G47" s="126"/>
      <c r="H47" s="125"/>
      <c r="I47" s="126"/>
      <c r="J47" s="125"/>
      <c r="K47" s="126"/>
      <c r="L47" s="128"/>
      <c r="M47" s="128"/>
      <c r="N47" s="128"/>
    </row>
    <row r="48" spans="1:14" s="31" customFormat="1" x14ac:dyDescent="0.2">
      <c r="A48" s="123"/>
      <c r="B48" s="124"/>
      <c r="C48" s="125"/>
      <c r="D48" s="125"/>
      <c r="E48" s="125"/>
      <c r="F48" s="125"/>
      <c r="G48" s="126"/>
      <c r="H48" s="125"/>
      <c r="I48" s="126"/>
      <c r="J48" s="125"/>
      <c r="K48" s="126"/>
      <c r="L48" s="128"/>
      <c r="M48" s="128"/>
      <c r="N48" s="128"/>
    </row>
    <row r="49" spans="1:14" s="31" customFormat="1" x14ac:dyDescent="0.2">
      <c r="A49" s="123"/>
      <c r="B49" s="124"/>
      <c r="C49" s="125"/>
      <c r="D49" s="125"/>
      <c r="E49" s="125"/>
      <c r="F49" s="125"/>
      <c r="G49" s="126"/>
      <c r="H49" s="125"/>
      <c r="I49" s="126"/>
      <c r="J49" s="125"/>
      <c r="K49" s="126"/>
      <c r="L49" s="128"/>
      <c r="M49" s="128"/>
      <c r="N49" s="128"/>
    </row>
    <row r="50" spans="1:14" s="31" customFormat="1" x14ac:dyDescent="0.2">
      <c r="A50" s="123"/>
      <c r="B50" s="124"/>
      <c r="C50" s="125"/>
      <c r="D50" s="125"/>
      <c r="E50" s="125"/>
      <c r="F50" s="125"/>
      <c r="G50" s="126"/>
      <c r="H50" s="125"/>
      <c r="I50" s="126"/>
      <c r="J50" s="125"/>
      <c r="K50" s="126"/>
      <c r="L50" s="128"/>
      <c r="M50" s="128"/>
      <c r="N50" s="128"/>
    </row>
    <row r="51" spans="1:14" s="31" customFormat="1" x14ac:dyDescent="0.2">
      <c r="A51" s="16" t="s">
        <v>7</v>
      </c>
      <c r="B51" s="124"/>
      <c r="C51" s="21"/>
      <c r="D51" s="21"/>
      <c r="E51" s="21"/>
      <c r="F51" s="21"/>
      <c r="G51" s="16"/>
      <c r="H51" s="59" t="s">
        <v>180</v>
      </c>
      <c r="I51" s="16"/>
      <c r="J51" s="16"/>
      <c r="K51" s="16"/>
      <c r="N51" s="46" t="str">
        <f>'Summary Payment Certification'!$H$58</f>
        <v>Revised 06/22/2022</v>
      </c>
    </row>
    <row r="52" spans="1:14" s="31" customFormat="1" x14ac:dyDescent="0.2">
      <c r="A52" s="283" t="s">
        <v>0</v>
      </c>
      <c r="B52" s="283"/>
      <c r="C52" s="283"/>
      <c r="D52" s="283"/>
      <c r="E52" s="283"/>
      <c r="F52" s="283"/>
      <c r="G52" s="283"/>
      <c r="H52" s="283"/>
      <c r="I52" s="283"/>
      <c r="J52" s="283"/>
      <c r="K52" s="283"/>
      <c r="L52" s="283"/>
      <c r="M52" s="283"/>
      <c r="N52" s="283"/>
    </row>
    <row r="53" spans="1:14" s="31" customFormat="1" x14ac:dyDescent="0.2">
      <c r="A53" s="285" t="s">
        <v>1</v>
      </c>
      <c r="B53" s="285"/>
      <c r="C53" s="285"/>
      <c r="D53" s="285"/>
      <c r="E53" s="285"/>
      <c r="F53" s="285"/>
      <c r="G53" s="285"/>
      <c r="H53" s="285"/>
      <c r="I53" s="285"/>
      <c r="J53" s="285"/>
      <c r="K53" s="285"/>
      <c r="L53" s="285"/>
      <c r="M53" s="285"/>
      <c r="N53" s="285"/>
    </row>
    <row r="54" spans="1:14" s="31" customFormat="1" x14ac:dyDescent="0.2">
      <c r="A54" s="372" t="s">
        <v>86</v>
      </c>
      <c r="B54" s="372"/>
      <c r="C54" s="372"/>
      <c r="D54" s="372"/>
      <c r="E54" s="372"/>
      <c r="F54" s="372"/>
      <c r="G54" s="372"/>
      <c r="H54" s="372"/>
      <c r="I54" s="372"/>
      <c r="J54" s="372"/>
      <c r="K54" s="372"/>
      <c r="L54" s="372"/>
      <c r="M54" s="372"/>
      <c r="N54" s="372"/>
    </row>
    <row r="55" spans="1:14" s="31" customFormat="1" ht="13.5" thickBot="1" x14ac:dyDescent="0.25">
      <c r="A55" s="286" t="s">
        <v>123</v>
      </c>
      <c r="B55" s="286"/>
      <c r="C55" s="286"/>
      <c r="D55" s="286"/>
      <c r="E55" s="286"/>
      <c r="F55" s="286"/>
      <c r="G55" s="286"/>
      <c r="H55" s="286"/>
      <c r="I55" s="286"/>
      <c r="J55" s="373"/>
      <c r="K55" s="373"/>
      <c r="L55" s="373"/>
      <c r="M55" s="373"/>
      <c r="N55" s="373"/>
    </row>
    <row r="56" spans="1:14" s="31" customFormat="1" x14ac:dyDescent="0.2">
      <c r="A56" s="8" t="s">
        <v>13</v>
      </c>
      <c r="B56" s="465" t="str">
        <f>IF('Project 1 - Items of Work'!$B$10="","",'Project 1 - Items of Work'!$B$10)</f>
        <v/>
      </c>
      <c r="C56" s="466"/>
      <c r="D56" s="466"/>
      <c r="E56" s="466"/>
      <c r="F56" s="466"/>
      <c r="G56" s="466"/>
      <c r="H56" s="466"/>
      <c r="I56" s="466"/>
      <c r="J56" s="446" t="s">
        <v>14</v>
      </c>
      <c r="K56" s="447"/>
      <c r="L56" s="142" t="str">
        <f>IF('Project 1 - Items of Work'!$J$10="","",'Project 1 - Items of Work'!$J$10)</f>
        <v/>
      </c>
      <c r="M56" s="143" t="s">
        <v>214</v>
      </c>
      <c r="N56" s="144" t="str">
        <f>IF('Project 1 - Items of Work'!$L$10="","",'Project 1 - Items of Work'!$L$10)</f>
        <v/>
      </c>
    </row>
    <row r="57" spans="1:14" s="31" customFormat="1" x14ac:dyDescent="0.2">
      <c r="A57" s="9" t="s">
        <v>8</v>
      </c>
      <c r="B57" s="465" t="str">
        <f>IF('Project 1 - Items of Work'!$B$11="","",'Project 1 - Items of Work'!$B$11)</f>
        <v/>
      </c>
      <c r="C57" s="466"/>
      <c r="D57" s="466"/>
      <c r="E57" s="466"/>
      <c r="F57" s="466"/>
      <c r="G57" s="466"/>
      <c r="H57" s="466"/>
      <c r="I57" s="466"/>
      <c r="J57" s="439" t="s">
        <v>15</v>
      </c>
      <c r="K57" s="440"/>
      <c r="L57" s="99" t="str">
        <f>IF('Project 1 - Items of Work'!$J$11="","",'Project 1 - Items of Work'!$J$11)</f>
        <v/>
      </c>
      <c r="M57" s="100" t="s">
        <v>212</v>
      </c>
      <c r="N57" s="148" t="str">
        <f>IF('Project 1 - Items of Work'!$L$11="","",'Project 1 - Items of Work'!$L$11)</f>
        <v/>
      </c>
    </row>
    <row r="58" spans="1:14" s="31" customFormat="1" ht="13.5" thickBot="1" x14ac:dyDescent="0.25">
      <c r="A58" s="9" t="s">
        <v>10</v>
      </c>
      <c r="B58" s="415" t="str">
        <f>IF('Project 1 - Items of Work'!$B$12="","",'Project 1 - Items of Work'!$B$12)</f>
        <v/>
      </c>
      <c r="C58" s="486"/>
      <c r="D58" s="486"/>
      <c r="E58" s="416"/>
      <c r="F58" s="89" t="s">
        <v>10</v>
      </c>
      <c r="G58" s="464" t="str">
        <f>IF('Project 1 - Items of Work'!$E$12="","",'Project 1 - Items of Work'!$E$12)</f>
        <v/>
      </c>
      <c r="H58" s="464"/>
      <c r="I58" s="415"/>
      <c r="J58" s="467" t="s">
        <v>9</v>
      </c>
      <c r="K58" s="468"/>
      <c r="L58" s="145" t="str">
        <f>IF('Project 1 - Items of Work'!$J$12="","",'Project 1 - Items of Work'!$J$12)</f>
        <v/>
      </c>
      <c r="M58" s="146" t="s">
        <v>210</v>
      </c>
      <c r="N58" s="147" t="str">
        <f>IF('Project 1 - Items of Work'!$L$12="","",'Project 1 - Items of Work'!$L$12)</f>
        <v/>
      </c>
    </row>
    <row r="59" spans="1:14" s="31" customFormat="1" x14ac:dyDescent="0.2">
      <c r="A59" s="9" t="s">
        <v>16</v>
      </c>
      <c r="B59" s="415" t="str">
        <f>IF('Project 1 - Items of Work'!$B$13="","",'Project 1 - Items of Work'!$B$13)</f>
        <v/>
      </c>
      <c r="C59" s="486"/>
      <c r="D59" s="486"/>
      <c r="E59" s="416"/>
      <c r="F59" s="100" t="s">
        <v>173</v>
      </c>
      <c r="G59" s="464" t="str">
        <f>IF('Project 1 - Items of Work'!$E$13="","",'Project 1 - Items of Work'!$E$13)</f>
        <v/>
      </c>
      <c r="H59" s="464"/>
      <c r="I59" s="464"/>
      <c r="J59" s="402" t="s">
        <v>211</v>
      </c>
      <c r="K59" s="403"/>
      <c r="L59" s="101" t="str">
        <f>IF('Project 1 - Items of Work'!$J$13="","",'Project 1 - Items of Work'!$J$13)</f>
        <v/>
      </c>
      <c r="M59" s="102" t="s">
        <v>213</v>
      </c>
      <c r="N59" s="101" t="str">
        <f>IF('Project 1 - Items of Work'!$L$13="","",'Project 1 - Items of Work'!$L$13)</f>
        <v/>
      </c>
    </row>
    <row r="60" spans="1:14" s="31" customFormat="1" ht="30" customHeight="1" x14ac:dyDescent="0.2">
      <c r="A60" s="430" t="s">
        <v>175</v>
      </c>
      <c r="B60" s="431"/>
      <c r="C60" s="431"/>
      <c r="D60" s="431"/>
      <c r="E60" s="431"/>
      <c r="F60" s="431"/>
      <c r="G60" s="431"/>
      <c r="H60" s="431"/>
      <c r="I60" s="431"/>
      <c r="J60" s="431"/>
      <c r="K60" s="431"/>
      <c r="L60" s="431"/>
      <c r="M60" s="431"/>
      <c r="N60" s="431"/>
    </row>
    <row r="61" spans="1:14" s="31" customFormat="1" ht="13.15" customHeight="1" x14ac:dyDescent="0.2">
      <c r="A61" s="444" t="s">
        <v>174</v>
      </c>
      <c r="B61" s="445"/>
      <c r="C61" s="445"/>
      <c r="D61" s="445"/>
      <c r="E61" s="445"/>
      <c r="F61" s="445"/>
      <c r="G61" s="445"/>
      <c r="H61" s="445"/>
      <c r="I61" s="445"/>
      <c r="J61" s="445"/>
      <c r="K61" s="445"/>
      <c r="L61" s="445"/>
      <c r="M61" s="445"/>
      <c r="N61" s="445"/>
    </row>
    <row r="62" spans="1:14" s="31" customFormat="1" ht="25.15" customHeight="1" x14ac:dyDescent="0.2">
      <c r="A62" s="441" t="s">
        <v>171</v>
      </c>
      <c r="B62" s="441" t="s">
        <v>172</v>
      </c>
      <c r="C62" s="441" t="s">
        <v>168</v>
      </c>
      <c r="D62" s="432" t="s">
        <v>218</v>
      </c>
      <c r="E62" s="433"/>
      <c r="F62" s="364" t="s">
        <v>160</v>
      </c>
      <c r="G62" s="438" t="s">
        <v>76</v>
      </c>
      <c r="H62" s="438"/>
      <c r="I62" s="438"/>
      <c r="J62" s="438"/>
      <c r="K62" s="438"/>
      <c r="L62" s="438"/>
      <c r="M62" s="410" t="s">
        <v>77</v>
      </c>
      <c r="N62" s="410"/>
    </row>
    <row r="63" spans="1:14" s="31" customFormat="1" x14ac:dyDescent="0.2">
      <c r="A63" s="442"/>
      <c r="B63" s="442"/>
      <c r="C63" s="442"/>
      <c r="D63" s="434"/>
      <c r="E63" s="435"/>
      <c r="F63" s="366"/>
      <c r="G63" s="411" t="s">
        <v>78</v>
      </c>
      <c r="H63" s="411"/>
      <c r="I63" s="411" t="s">
        <v>79</v>
      </c>
      <c r="J63" s="411"/>
      <c r="K63" s="411" t="s">
        <v>80</v>
      </c>
      <c r="L63" s="411"/>
      <c r="M63" s="410"/>
      <c r="N63" s="410"/>
    </row>
    <row r="64" spans="1:14" s="31" customFormat="1" x14ac:dyDescent="0.2">
      <c r="A64" s="443"/>
      <c r="B64" s="443"/>
      <c r="C64" s="443"/>
      <c r="D64" s="436"/>
      <c r="E64" s="437"/>
      <c r="F64" s="81" t="s">
        <v>82</v>
      </c>
      <c r="G64" s="67" t="s">
        <v>81</v>
      </c>
      <c r="H64" s="67" t="s">
        <v>82</v>
      </c>
      <c r="I64" s="67" t="s">
        <v>81</v>
      </c>
      <c r="J64" s="67" t="s">
        <v>82</v>
      </c>
      <c r="K64" s="67" t="s">
        <v>81</v>
      </c>
      <c r="L64" s="67" t="s">
        <v>82</v>
      </c>
      <c r="M64" s="67" t="s">
        <v>81</v>
      </c>
      <c r="N64" s="67" t="s">
        <v>82</v>
      </c>
    </row>
    <row r="65" spans="1:14" s="31" customFormat="1" x14ac:dyDescent="0.2">
      <c r="A65" s="237"/>
      <c r="B65" s="240" t="str">
        <f>IF(A65="","",VLOOKUP(A65,$A$18:$C$23,2,FALSE))</f>
        <v/>
      </c>
      <c r="C65" s="236"/>
      <c r="D65" s="448"/>
      <c r="E65" s="449"/>
      <c r="F65" s="185">
        <v>0</v>
      </c>
      <c r="G65" s="152">
        <v>0</v>
      </c>
      <c r="H65" s="186" t="str">
        <f>IF($N$11="Design-Build",SUM(F65*G65),"N/A")</f>
        <v>N/A</v>
      </c>
      <c r="I65" s="152">
        <v>0</v>
      </c>
      <c r="J65" s="186" t="str">
        <f>IF($N$11="Design-Build",SUM(F65*I65),"N/A")</f>
        <v>N/A</v>
      </c>
      <c r="K65" s="18">
        <f t="shared" ref="K65:K101" si="12">SUM(G65+I65)</f>
        <v>0</v>
      </c>
      <c r="L65" s="186" t="str">
        <f>IF($N$11="Design-Build",SUM(F65*K65),"N/A")</f>
        <v>N/A</v>
      </c>
      <c r="M65" s="18">
        <f>SUM(100%-K65)</f>
        <v>1</v>
      </c>
      <c r="N65" s="186" t="str">
        <f>IF($N$11="Design-Build",SUM(F65-L65),"N/A")</f>
        <v>N/A</v>
      </c>
    </row>
    <row r="66" spans="1:14" s="31" customFormat="1" x14ac:dyDescent="0.2">
      <c r="A66" s="237"/>
      <c r="B66" s="240" t="str">
        <f>IF(A66="","",VLOOKUP(A66,$A$18:$C$23,2,FALSE))</f>
        <v/>
      </c>
      <c r="C66" s="236"/>
      <c r="D66" s="448"/>
      <c r="E66" s="449"/>
      <c r="F66" s="185">
        <v>0</v>
      </c>
      <c r="G66" s="152">
        <v>0</v>
      </c>
      <c r="H66" s="186" t="str">
        <f>IF($N$11="Design-Build",SUM(F66*G66),"N/A")</f>
        <v>N/A</v>
      </c>
      <c r="I66" s="152">
        <v>0</v>
      </c>
      <c r="J66" s="186" t="str">
        <f>IF($N$11="Design-Build",SUM(F66*I66),"N/A")</f>
        <v>N/A</v>
      </c>
      <c r="K66" s="18">
        <f t="shared" si="12"/>
        <v>0</v>
      </c>
      <c r="L66" s="186" t="str">
        <f>IF($N$11="Design-Build",SUM(F66*K66),"N/A")</f>
        <v>N/A</v>
      </c>
      <c r="M66" s="18">
        <f t="shared" ref="M66:M101" si="13">SUM(100%-K66)</f>
        <v>1</v>
      </c>
      <c r="N66" s="186" t="str">
        <f>IF($N$11="Design-Build",SUM(F66-L66),"N/A")</f>
        <v>N/A</v>
      </c>
    </row>
    <row r="67" spans="1:14" s="31" customFormat="1" x14ac:dyDescent="0.2">
      <c r="A67" s="237"/>
      <c r="B67" s="240" t="str">
        <f t="shared" ref="B67:B101" si="14">IF(A67="","",VLOOKUP(A67,$A$18:$C$23,2,FALSE))</f>
        <v/>
      </c>
      <c r="C67" s="236"/>
      <c r="D67" s="448"/>
      <c r="E67" s="449"/>
      <c r="F67" s="185">
        <v>0</v>
      </c>
      <c r="G67" s="152">
        <v>0</v>
      </c>
      <c r="H67" s="186" t="str">
        <f>IF($N$11="Design-Build",SUM(F67*G67),"N/A")</f>
        <v>N/A</v>
      </c>
      <c r="I67" s="152">
        <v>0</v>
      </c>
      <c r="J67" s="186" t="str">
        <f t="shared" ref="J67:J101" si="15">IF($N$11="Design-Build",SUM(F67*I67),"N/A")</f>
        <v>N/A</v>
      </c>
      <c r="K67" s="18">
        <f t="shared" si="12"/>
        <v>0</v>
      </c>
      <c r="L67" s="186" t="str">
        <f t="shared" ref="L67:L101" si="16">IF($N$11="Design-Build",SUM(F67*K67),"N/A")</f>
        <v>N/A</v>
      </c>
      <c r="M67" s="18">
        <f t="shared" si="13"/>
        <v>1</v>
      </c>
      <c r="N67" s="186" t="str">
        <f t="shared" ref="N67:N101" si="17">IF($N$11="Design-Build",SUM(F67-L67),"N/A")</f>
        <v>N/A</v>
      </c>
    </row>
    <row r="68" spans="1:14" s="31" customFormat="1" x14ac:dyDescent="0.2">
      <c r="A68" s="237"/>
      <c r="B68" s="240" t="str">
        <f t="shared" si="14"/>
        <v/>
      </c>
      <c r="C68" s="236"/>
      <c r="D68" s="448"/>
      <c r="E68" s="449"/>
      <c r="F68" s="185">
        <v>0</v>
      </c>
      <c r="G68" s="152">
        <v>0</v>
      </c>
      <c r="H68" s="186" t="str">
        <f t="shared" ref="H68:H101" si="18">IF($N$11="Design-Build",SUM(F68*G68),"N/A")</f>
        <v>N/A</v>
      </c>
      <c r="I68" s="152">
        <v>0</v>
      </c>
      <c r="J68" s="186" t="str">
        <f t="shared" si="15"/>
        <v>N/A</v>
      </c>
      <c r="K68" s="18">
        <f t="shared" si="12"/>
        <v>0</v>
      </c>
      <c r="L68" s="186" t="str">
        <f t="shared" si="16"/>
        <v>N/A</v>
      </c>
      <c r="M68" s="18">
        <f t="shared" si="13"/>
        <v>1</v>
      </c>
      <c r="N68" s="186" t="str">
        <f t="shared" si="17"/>
        <v>N/A</v>
      </c>
    </row>
    <row r="69" spans="1:14" s="31" customFormat="1" x14ac:dyDescent="0.2">
      <c r="A69" s="237"/>
      <c r="B69" s="240" t="str">
        <f t="shared" si="14"/>
        <v/>
      </c>
      <c r="C69" s="236"/>
      <c r="D69" s="448"/>
      <c r="E69" s="449"/>
      <c r="F69" s="185">
        <v>0</v>
      </c>
      <c r="G69" s="152">
        <v>0</v>
      </c>
      <c r="H69" s="186" t="str">
        <f t="shared" si="18"/>
        <v>N/A</v>
      </c>
      <c r="I69" s="152">
        <v>0</v>
      </c>
      <c r="J69" s="186" t="str">
        <f t="shared" si="15"/>
        <v>N/A</v>
      </c>
      <c r="K69" s="18">
        <f t="shared" si="12"/>
        <v>0</v>
      </c>
      <c r="L69" s="186" t="str">
        <f t="shared" si="16"/>
        <v>N/A</v>
      </c>
      <c r="M69" s="18">
        <f t="shared" ref="M69:M80" si="19">SUM(100%-K69)</f>
        <v>1</v>
      </c>
      <c r="N69" s="186" t="str">
        <f t="shared" si="17"/>
        <v>N/A</v>
      </c>
    </row>
    <row r="70" spans="1:14" s="31" customFormat="1" x14ac:dyDescent="0.2">
      <c r="A70" s="237"/>
      <c r="B70" s="240" t="str">
        <f t="shared" si="14"/>
        <v/>
      </c>
      <c r="C70" s="236"/>
      <c r="D70" s="448"/>
      <c r="E70" s="449"/>
      <c r="F70" s="185">
        <v>0</v>
      </c>
      <c r="G70" s="152">
        <v>0</v>
      </c>
      <c r="H70" s="186" t="str">
        <f t="shared" si="18"/>
        <v>N/A</v>
      </c>
      <c r="I70" s="152">
        <v>0</v>
      </c>
      <c r="J70" s="186" t="str">
        <f t="shared" si="15"/>
        <v>N/A</v>
      </c>
      <c r="K70" s="18">
        <f t="shared" si="12"/>
        <v>0</v>
      </c>
      <c r="L70" s="186" t="str">
        <f t="shared" si="16"/>
        <v>N/A</v>
      </c>
      <c r="M70" s="18">
        <f t="shared" si="19"/>
        <v>1</v>
      </c>
      <c r="N70" s="186" t="str">
        <f t="shared" si="17"/>
        <v>N/A</v>
      </c>
    </row>
    <row r="71" spans="1:14" s="31" customFormat="1" x14ac:dyDescent="0.2">
      <c r="A71" s="237"/>
      <c r="B71" s="240" t="str">
        <f t="shared" si="14"/>
        <v/>
      </c>
      <c r="C71" s="236"/>
      <c r="D71" s="448"/>
      <c r="E71" s="449"/>
      <c r="F71" s="185">
        <v>0</v>
      </c>
      <c r="G71" s="152">
        <v>0</v>
      </c>
      <c r="H71" s="186" t="str">
        <f t="shared" si="18"/>
        <v>N/A</v>
      </c>
      <c r="I71" s="152">
        <v>0</v>
      </c>
      <c r="J71" s="186" t="str">
        <f t="shared" si="15"/>
        <v>N/A</v>
      </c>
      <c r="K71" s="18">
        <f t="shared" si="12"/>
        <v>0</v>
      </c>
      <c r="L71" s="186" t="str">
        <f t="shared" si="16"/>
        <v>N/A</v>
      </c>
      <c r="M71" s="18">
        <f t="shared" si="19"/>
        <v>1</v>
      </c>
      <c r="N71" s="186" t="str">
        <f t="shared" si="17"/>
        <v>N/A</v>
      </c>
    </row>
    <row r="72" spans="1:14" s="31" customFormat="1" x14ac:dyDescent="0.2">
      <c r="A72" s="237"/>
      <c r="B72" s="240" t="str">
        <f t="shared" si="14"/>
        <v/>
      </c>
      <c r="C72" s="236"/>
      <c r="D72" s="448"/>
      <c r="E72" s="449"/>
      <c r="F72" s="185">
        <v>0</v>
      </c>
      <c r="G72" s="152">
        <v>0</v>
      </c>
      <c r="H72" s="186" t="str">
        <f t="shared" si="18"/>
        <v>N/A</v>
      </c>
      <c r="I72" s="152">
        <v>0</v>
      </c>
      <c r="J72" s="186" t="str">
        <f t="shared" si="15"/>
        <v>N/A</v>
      </c>
      <c r="K72" s="18">
        <f t="shared" si="12"/>
        <v>0</v>
      </c>
      <c r="L72" s="186" t="str">
        <f t="shared" si="16"/>
        <v>N/A</v>
      </c>
      <c r="M72" s="18">
        <f t="shared" si="19"/>
        <v>1</v>
      </c>
      <c r="N72" s="186" t="str">
        <f t="shared" si="17"/>
        <v>N/A</v>
      </c>
    </row>
    <row r="73" spans="1:14" s="31" customFormat="1" x14ac:dyDescent="0.2">
      <c r="A73" s="237"/>
      <c r="B73" s="240" t="str">
        <f t="shared" si="14"/>
        <v/>
      </c>
      <c r="C73" s="236"/>
      <c r="D73" s="448"/>
      <c r="E73" s="449"/>
      <c r="F73" s="185">
        <v>0</v>
      </c>
      <c r="G73" s="152">
        <v>0</v>
      </c>
      <c r="H73" s="186" t="str">
        <f t="shared" si="18"/>
        <v>N/A</v>
      </c>
      <c r="I73" s="152">
        <v>0</v>
      </c>
      <c r="J73" s="186" t="str">
        <f t="shared" si="15"/>
        <v>N/A</v>
      </c>
      <c r="K73" s="18">
        <f t="shared" si="12"/>
        <v>0</v>
      </c>
      <c r="L73" s="186" t="str">
        <f t="shared" si="16"/>
        <v>N/A</v>
      </c>
      <c r="M73" s="18">
        <f t="shared" si="19"/>
        <v>1</v>
      </c>
      <c r="N73" s="186" t="str">
        <f t="shared" si="17"/>
        <v>N/A</v>
      </c>
    </row>
    <row r="74" spans="1:14" s="31" customFormat="1" x14ac:dyDescent="0.2">
      <c r="A74" s="237"/>
      <c r="B74" s="240" t="str">
        <f t="shared" si="14"/>
        <v/>
      </c>
      <c r="C74" s="236"/>
      <c r="D74" s="448"/>
      <c r="E74" s="449"/>
      <c r="F74" s="185">
        <v>0</v>
      </c>
      <c r="G74" s="152">
        <v>0</v>
      </c>
      <c r="H74" s="186" t="str">
        <f t="shared" si="18"/>
        <v>N/A</v>
      </c>
      <c r="I74" s="152">
        <v>0</v>
      </c>
      <c r="J74" s="186" t="str">
        <f t="shared" si="15"/>
        <v>N/A</v>
      </c>
      <c r="K74" s="18">
        <f t="shared" si="12"/>
        <v>0</v>
      </c>
      <c r="L74" s="186" t="str">
        <f t="shared" si="16"/>
        <v>N/A</v>
      </c>
      <c r="M74" s="18">
        <f t="shared" si="19"/>
        <v>1</v>
      </c>
      <c r="N74" s="186" t="str">
        <f t="shared" si="17"/>
        <v>N/A</v>
      </c>
    </row>
    <row r="75" spans="1:14" s="31" customFormat="1" x14ac:dyDescent="0.2">
      <c r="A75" s="237"/>
      <c r="B75" s="240" t="str">
        <f t="shared" si="14"/>
        <v/>
      </c>
      <c r="C75" s="236"/>
      <c r="D75" s="448"/>
      <c r="E75" s="449"/>
      <c r="F75" s="185">
        <v>0</v>
      </c>
      <c r="G75" s="152">
        <v>0</v>
      </c>
      <c r="H75" s="186" t="str">
        <f t="shared" si="18"/>
        <v>N/A</v>
      </c>
      <c r="I75" s="152">
        <v>0</v>
      </c>
      <c r="J75" s="186" t="str">
        <f t="shared" si="15"/>
        <v>N/A</v>
      </c>
      <c r="K75" s="18">
        <f t="shared" si="12"/>
        <v>0</v>
      </c>
      <c r="L75" s="186" t="str">
        <f t="shared" si="16"/>
        <v>N/A</v>
      </c>
      <c r="M75" s="18">
        <f t="shared" si="19"/>
        <v>1</v>
      </c>
      <c r="N75" s="186" t="str">
        <f t="shared" si="17"/>
        <v>N/A</v>
      </c>
    </row>
    <row r="76" spans="1:14" s="31" customFormat="1" x14ac:dyDescent="0.2">
      <c r="A76" s="237"/>
      <c r="B76" s="240" t="str">
        <f t="shared" si="14"/>
        <v/>
      </c>
      <c r="C76" s="236"/>
      <c r="D76" s="448"/>
      <c r="E76" s="449"/>
      <c r="F76" s="185">
        <v>0</v>
      </c>
      <c r="G76" s="152">
        <v>0</v>
      </c>
      <c r="H76" s="186" t="str">
        <f t="shared" si="18"/>
        <v>N/A</v>
      </c>
      <c r="I76" s="152">
        <v>0</v>
      </c>
      <c r="J76" s="186" t="str">
        <f t="shared" si="15"/>
        <v>N/A</v>
      </c>
      <c r="K76" s="18">
        <f t="shared" si="12"/>
        <v>0</v>
      </c>
      <c r="L76" s="186" t="str">
        <f t="shared" si="16"/>
        <v>N/A</v>
      </c>
      <c r="M76" s="18">
        <f t="shared" si="19"/>
        <v>1</v>
      </c>
      <c r="N76" s="186" t="str">
        <f t="shared" si="17"/>
        <v>N/A</v>
      </c>
    </row>
    <row r="77" spans="1:14" s="31" customFormat="1" x14ac:dyDescent="0.2">
      <c r="A77" s="237"/>
      <c r="B77" s="240" t="str">
        <f t="shared" si="14"/>
        <v/>
      </c>
      <c r="C77" s="236"/>
      <c r="D77" s="448"/>
      <c r="E77" s="449"/>
      <c r="F77" s="185">
        <v>0</v>
      </c>
      <c r="G77" s="152">
        <v>0</v>
      </c>
      <c r="H77" s="186" t="str">
        <f t="shared" si="18"/>
        <v>N/A</v>
      </c>
      <c r="I77" s="152">
        <v>0</v>
      </c>
      <c r="J77" s="186" t="str">
        <f t="shared" si="15"/>
        <v>N/A</v>
      </c>
      <c r="K77" s="18">
        <f t="shared" si="12"/>
        <v>0</v>
      </c>
      <c r="L77" s="186" t="str">
        <f t="shared" si="16"/>
        <v>N/A</v>
      </c>
      <c r="M77" s="18">
        <f t="shared" si="19"/>
        <v>1</v>
      </c>
      <c r="N77" s="186" t="str">
        <f t="shared" si="17"/>
        <v>N/A</v>
      </c>
    </row>
    <row r="78" spans="1:14" s="31" customFormat="1" x14ac:dyDescent="0.2">
      <c r="A78" s="237"/>
      <c r="B78" s="240" t="str">
        <f t="shared" si="14"/>
        <v/>
      </c>
      <c r="C78" s="236"/>
      <c r="D78" s="448"/>
      <c r="E78" s="449"/>
      <c r="F78" s="185">
        <v>0</v>
      </c>
      <c r="G78" s="152">
        <v>0</v>
      </c>
      <c r="H78" s="186" t="str">
        <f t="shared" si="18"/>
        <v>N/A</v>
      </c>
      <c r="I78" s="152">
        <v>0</v>
      </c>
      <c r="J78" s="186" t="str">
        <f t="shared" si="15"/>
        <v>N/A</v>
      </c>
      <c r="K78" s="18">
        <f t="shared" si="12"/>
        <v>0</v>
      </c>
      <c r="L78" s="186" t="str">
        <f t="shared" si="16"/>
        <v>N/A</v>
      </c>
      <c r="M78" s="18">
        <f t="shared" si="19"/>
        <v>1</v>
      </c>
      <c r="N78" s="186" t="str">
        <f t="shared" si="17"/>
        <v>N/A</v>
      </c>
    </row>
    <row r="79" spans="1:14" s="31" customFormat="1" x14ac:dyDescent="0.2">
      <c r="A79" s="237"/>
      <c r="B79" s="240" t="str">
        <f t="shared" si="14"/>
        <v/>
      </c>
      <c r="C79" s="236"/>
      <c r="D79" s="448"/>
      <c r="E79" s="449"/>
      <c r="F79" s="185">
        <v>0</v>
      </c>
      <c r="G79" s="152">
        <v>0</v>
      </c>
      <c r="H79" s="186" t="str">
        <f t="shared" si="18"/>
        <v>N/A</v>
      </c>
      <c r="I79" s="152">
        <v>0</v>
      </c>
      <c r="J79" s="186" t="str">
        <f t="shared" si="15"/>
        <v>N/A</v>
      </c>
      <c r="K79" s="18">
        <f t="shared" si="12"/>
        <v>0</v>
      </c>
      <c r="L79" s="186" t="str">
        <f t="shared" si="16"/>
        <v>N/A</v>
      </c>
      <c r="M79" s="18">
        <f t="shared" si="19"/>
        <v>1</v>
      </c>
      <c r="N79" s="186" t="str">
        <f t="shared" si="17"/>
        <v>N/A</v>
      </c>
    </row>
    <row r="80" spans="1:14" s="31" customFormat="1" x14ac:dyDescent="0.2">
      <c r="A80" s="237"/>
      <c r="B80" s="240" t="str">
        <f t="shared" si="14"/>
        <v/>
      </c>
      <c r="C80" s="236"/>
      <c r="D80" s="448"/>
      <c r="E80" s="449"/>
      <c r="F80" s="185">
        <v>0</v>
      </c>
      <c r="G80" s="152">
        <v>0</v>
      </c>
      <c r="H80" s="186" t="str">
        <f t="shared" si="18"/>
        <v>N/A</v>
      </c>
      <c r="I80" s="152">
        <v>0</v>
      </c>
      <c r="J80" s="186" t="str">
        <f t="shared" si="15"/>
        <v>N/A</v>
      </c>
      <c r="K80" s="18">
        <f t="shared" si="12"/>
        <v>0</v>
      </c>
      <c r="L80" s="186" t="str">
        <f t="shared" si="16"/>
        <v>N/A</v>
      </c>
      <c r="M80" s="18">
        <f t="shared" si="19"/>
        <v>1</v>
      </c>
      <c r="N80" s="186" t="str">
        <f t="shared" si="17"/>
        <v>N/A</v>
      </c>
    </row>
    <row r="81" spans="1:14" s="31" customFormat="1" x14ac:dyDescent="0.2">
      <c r="A81" s="237"/>
      <c r="B81" s="240" t="str">
        <f t="shared" si="14"/>
        <v/>
      </c>
      <c r="C81" s="236"/>
      <c r="D81" s="448"/>
      <c r="E81" s="449"/>
      <c r="F81" s="185">
        <v>0</v>
      </c>
      <c r="G81" s="152">
        <v>0</v>
      </c>
      <c r="H81" s="186" t="str">
        <f t="shared" si="18"/>
        <v>N/A</v>
      </c>
      <c r="I81" s="152">
        <v>0</v>
      </c>
      <c r="J81" s="186" t="str">
        <f t="shared" si="15"/>
        <v>N/A</v>
      </c>
      <c r="K81" s="18">
        <f t="shared" si="12"/>
        <v>0</v>
      </c>
      <c r="L81" s="186" t="str">
        <f t="shared" si="16"/>
        <v>N/A</v>
      </c>
      <c r="M81" s="18">
        <f t="shared" ref="M81:M85" si="20">SUM(100%-K81)</f>
        <v>1</v>
      </c>
      <c r="N81" s="186" t="str">
        <f t="shared" si="17"/>
        <v>N/A</v>
      </c>
    </row>
    <row r="82" spans="1:14" s="31" customFormat="1" x14ac:dyDescent="0.2">
      <c r="A82" s="237"/>
      <c r="B82" s="240" t="str">
        <f t="shared" si="14"/>
        <v/>
      </c>
      <c r="C82" s="236"/>
      <c r="D82" s="448"/>
      <c r="E82" s="449"/>
      <c r="F82" s="185">
        <v>0</v>
      </c>
      <c r="G82" s="152">
        <v>0</v>
      </c>
      <c r="H82" s="186" t="str">
        <f t="shared" si="18"/>
        <v>N/A</v>
      </c>
      <c r="I82" s="152">
        <v>0</v>
      </c>
      <c r="J82" s="186" t="str">
        <f t="shared" si="15"/>
        <v>N/A</v>
      </c>
      <c r="K82" s="18">
        <f t="shared" si="12"/>
        <v>0</v>
      </c>
      <c r="L82" s="186" t="str">
        <f t="shared" si="16"/>
        <v>N/A</v>
      </c>
      <c r="M82" s="18">
        <f t="shared" si="20"/>
        <v>1</v>
      </c>
      <c r="N82" s="186" t="str">
        <f t="shared" si="17"/>
        <v>N/A</v>
      </c>
    </row>
    <row r="83" spans="1:14" s="31" customFormat="1" x14ac:dyDescent="0.2">
      <c r="A83" s="237"/>
      <c r="B83" s="240" t="str">
        <f t="shared" si="14"/>
        <v/>
      </c>
      <c r="C83" s="236"/>
      <c r="D83" s="448"/>
      <c r="E83" s="449"/>
      <c r="F83" s="185">
        <v>0</v>
      </c>
      <c r="G83" s="152">
        <v>0</v>
      </c>
      <c r="H83" s="186" t="str">
        <f t="shared" si="18"/>
        <v>N/A</v>
      </c>
      <c r="I83" s="152">
        <v>0</v>
      </c>
      <c r="J83" s="186" t="str">
        <f t="shared" si="15"/>
        <v>N/A</v>
      </c>
      <c r="K83" s="18">
        <f t="shared" si="12"/>
        <v>0</v>
      </c>
      <c r="L83" s="186" t="str">
        <f t="shared" si="16"/>
        <v>N/A</v>
      </c>
      <c r="M83" s="18">
        <f t="shared" si="20"/>
        <v>1</v>
      </c>
      <c r="N83" s="186" t="str">
        <f t="shared" si="17"/>
        <v>N/A</v>
      </c>
    </row>
    <row r="84" spans="1:14" s="31" customFormat="1" x14ac:dyDescent="0.2">
      <c r="A84" s="237"/>
      <c r="B84" s="240" t="str">
        <f t="shared" si="14"/>
        <v/>
      </c>
      <c r="C84" s="236"/>
      <c r="D84" s="448"/>
      <c r="E84" s="449"/>
      <c r="F84" s="185">
        <v>0</v>
      </c>
      <c r="G84" s="152">
        <v>0</v>
      </c>
      <c r="H84" s="186" t="str">
        <f t="shared" si="18"/>
        <v>N/A</v>
      </c>
      <c r="I84" s="152">
        <v>0</v>
      </c>
      <c r="J84" s="186" t="str">
        <f t="shared" si="15"/>
        <v>N/A</v>
      </c>
      <c r="K84" s="18">
        <f t="shared" si="12"/>
        <v>0</v>
      </c>
      <c r="L84" s="186" t="str">
        <f t="shared" si="16"/>
        <v>N/A</v>
      </c>
      <c r="M84" s="18">
        <f t="shared" si="20"/>
        <v>1</v>
      </c>
      <c r="N84" s="186" t="str">
        <f t="shared" si="17"/>
        <v>N/A</v>
      </c>
    </row>
    <row r="85" spans="1:14" s="31" customFormat="1" x14ac:dyDescent="0.2">
      <c r="A85" s="237"/>
      <c r="B85" s="240" t="str">
        <f>IF(A85="","",VLOOKUP(A85,$A$18:$C$23,2,FALSE))</f>
        <v/>
      </c>
      <c r="C85" s="236"/>
      <c r="D85" s="448"/>
      <c r="E85" s="449"/>
      <c r="F85" s="185">
        <v>0</v>
      </c>
      <c r="G85" s="152">
        <v>0</v>
      </c>
      <c r="H85" s="186" t="str">
        <f t="shared" si="18"/>
        <v>N/A</v>
      </c>
      <c r="I85" s="152">
        <v>0</v>
      </c>
      <c r="J85" s="186" t="str">
        <f t="shared" si="15"/>
        <v>N/A</v>
      </c>
      <c r="K85" s="18">
        <f t="shared" si="12"/>
        <v>0</v>
      </c>
      <c r="L85" s="186" t="str">
        <f t="shared" si="16"/>
        <v>N/A</v>
      </c>
      <c r="M85" s="18">
        <f t="shared" si="20"/>
        <v>1</v>
      </c>
      <c r="N85" s="186" t="str">
        <f t="shared" si="17"/>
        <v>N/A</v>
      </c>
    </row>
    <row r="86" spans="1:14" s="31" customFormat="1" x14ac:dyDescent="0.2">
      <c r="A86" s="237"/>
      <c r="B86" s="240" t="str">
        <f t="shared" ref="B86:B89" si="21">IF(A86="","",VLOOKUP(A86,$A$18:$C$23,2,FALSE))</f>
        <v/>
      </c>
      <c r="C86" s="236"/>
      <c r="D86" s="448"/>
      <c r="E86" s="449"/>
      <c r="F86" s="185">
        <v>0</v>
      </c>
      <c r="G86" s="152">
        <v>0</v>
      </c>
      <c r="H86" s="186" t="str">
        <f t="shared" si="18"/>
        <v>N/A</v>
      </c>
      <c r="I86" s="152">
        <v>0</v>
      </c>
      <c r="J86" s="186" t="str">
        <f t="shared" si="15"/>
        <v>N/A</v>
      </c>
      <c r="K86" s="18">
        <f t="shared" ref="K86:K89" si="22">SUM(G86+I86)</f>
        <v>0</v>
      </c>
      <c r="L86" s="186" t="str">
        <f t="shared" si="16"/>
        <v>N/A</v>
      </c>
      <c r="M86" s="18">
        <f t="shared" ref="M86:M89" si="23">SUM(100%-K86)</f>
        <v>1</v>
      </c>
      <c r="N86" s="186" t="str">
        <f t="shared" si="17"/>
        <v>N/A</v>
      </c>
    </row>
    <row r="87" spans="1:14" s="31" customFormat="1" x14ac:dyDescent="0.2">
      <c r="A87" s="237"/>
      <c r="B87" s="240" t="str">
        <f t="shared" si="21"/>
        <v/>
      </c>
      <c r="C87" s="236"/>
      <c r="D87" s="448"/>
      <c r="E87" s="449"/>
      <c r="F87" s="185">
        <v>0</v>
      </c>
      <c r="G87" s="152">
        <v>0</v>
      </c>
      <c r="H87" s="186" t="str">
        <f t="shared" si="18"/>
        <v>N/A</v>
      </c>
      <c r="I87" s="152">
        <v>0</v>
      </c>
      <c r="J87" s="186" t="str">
        <f t="shared" si="15"/>
        <v>N/A</v>
      </c>
      <c r="K87" s="18">
        <f t="shared" si="22"/>
        <v>0</v>
      </c>
      <c r="L87" s="186" t="str">
        <f t="shared" si="16"/>
        <v>N/A</v>
      </c>
      <c r="M87" s="18">
        <f t="shared" si="23"/>
        <v>1</v>
      </c>
      <c r="N87" s="186" t="str">
        <f t="shared" si="17"/>
        <v>N/A</v>
      </c>
    </row>
    <row r="88" spans="1:14" s="31" customFormat="1" x14ac:dyDescent="0.2">
      <c r="A88" s="237"/>
      <c r="B88" s="240" t="str">
        <f t="shared" si="21"/>
        <v/>
      </c>
      <c r="C88" s="236"/>
      <c r="D88" s="448"/>
      <c r="E88" s="449"/>
      <c r="F88" s="185">
        <v>0</v>
      </c>
      <c r="G88" s="152">
        <v>0</v>
      </c>
      <c r="H88" s="186" t="str">
        <f t="shared" si="18"/>
        <v>N/A</v>
      </c>
      <c r="I88" s="152">
        <v>0</v>
      </c>
      <c r="J88" s="186" t="str">
        <f t="shared" si="15"/>
        <v>N/A</v>
      </c>
      <c r="K88" s="18">
        <f t="shared" si="22"/>
        <v>0</v>
      </c>
      <c r="L88" s="186" t="str">
        <f t="shared" si="16"/>
        <v>N/A</v>
      </c>
      <c r="M88" s="18">
        <f t="shared" si="23"/>
        <v>1</v>
      </c>
      <c r="N88" s="186" t="str">
        <f t="shared" si="17"/>
        <v>N/A</v>
      </c>
    </row>
    <row r="89" spans="1:14" s="31" customFormat="1" x14ac:dyDescent="0.2">
      <c r="A89" s="237"/>
      <c r="B89" s="240" t="str">
        <f t="shared" si="21"/>
        <v/>
      </c>
      <c r="C89" s="236"/>
      <c r="D89" s="448"/>
      <c r="E89" s="449"/>
      <c r="F89" s="185">
        <v>0</v>
      </c>
      <c r="G89" s="152">
        <v>0</v>
      </c>
      <c r="H89" s="186" t="str">
        <f t="shared" si="18"/>
        <v>N/A</v>
      </c>
      <c r="I89" s="152">
        <v>0</v>
      </c>
      <c r="J89" s="186" t="str">
        <f t="shared" si="15"/>
        <v>N/A</v>
      </c>
      <c r="K89" s="18">
        <f t="shared" si="22"/>
        <v>0</v>
      </c>
      <c r="L89" s="186" t="str">
        <f t="shared" si="16"/>
        <v>N/A</v>
      </c>
      <c r="M89" s="18">
        <f t="shared" si="23"/>
        <v>1</v>
      </c>
      <c r="N89" s="186" t="str">
        <f t="shared" si="17"/>
        <v>N/A</v>
      </c>
    </row>
    <row r="90" spans="1:14" s="31" customFormat="1" x14ac:dyDescent="0.2">
      <c r="A90" s="237"/>
      <c r="B90" s="240" t="str">
        <f t="shared" si="14"/>
        <v/>
      </c>
      <c r="C90" s="236"/>
      <c r="D90" s="448"/>
      <c r="E90" s="449"/>
      <c r="F90" s="185">
        <v>0</v>
      </c>
      <c r="G90" s="152">
        <v>0</v>
      </c>
      <c r="H90" s="186" t="str">
        <f t="shared" si="18"/>
        <v>N/A</v>
      </c>
      <c r="I90" s="152">
        <v>0</v>
      </c>
      <c r="J90" s="186" t="str">
        <f t="shared" si="15"/>
        <v>N/A</v>
      </c>
      <c r="K90" s="18">
        <f t="shared" si="12"/>
        <v>0</v>
      </c>
      <c r="L90" s="186" t="str">
        <f t="shared" si="16"/>
        <v>N/A</v>
      </c>
      <c r="M90" s="18">
        <f t="shared" si="13"/>
        <v>1</v>
      </c>
      <c r="N90" s="186" t="str">
        <f t="shared" si="17"/>
        <v>N/A</v>
      </c>
    </row>
    <row r="91" spans="1:14" s="31" customFormat="1" x14ac:dyDescent="0.2">
      <c r="A91" s="237"/>
      <c r="B91" s="240" t="str">
        <f t="shared" si="14"/>
        <v/>
      </c>
      <c r="C91" s="236"/>
      <c r="D91" s="448"/>
      <c r="E91" s="449"/>
      <c r="F91" s="185">
        <v>0</v>
      </c>
      <c r="G91" s="152">
        <v>0</v>
      </c>
      <c r="H91" s="186" t="str">
        <f t="shared" si="18"/>
        <v>N/A</v>
      </c>
      <c r="I91" s="152">
        <v>0</v>
      </c>
      <c r="J91" s="186" t="str">
        <f t="shared" si="15"/>
        <v>N/A</v>
      </c>
      <c r="K91" s="18">
        <f t="shared" si="12"/>
        <v>0</v>
      </c>
      <c r="L91" s="186" t="str">
        <f t="shared" si="16"/>
        <v>N/A</v>
      </c>
      <c r="M91" s="18">
        <f t="shared" si="13"/>
        <v>1</v>
      </c>
      <c r="N91" s="186" t="str">
        <f t="shared" si="17"/>
        <v>N/A</v>
      </c>
    </row>
    <row r="92" spans="1:14" s="31" customFormat="1" x14ac:dyDescent="0.2">
      <c r="A92" s="237"/>
      <c r="B92" s="240" t="str">
        <f>IF(A92="","",VLOOKUP(A92,$A$18:$C$23,2,FALSE))</f>
        <v/>
      </c>
      <c r="C92" s="236"/>
      <c r="D92" s="448"/>
      <c r="E92" s="449"/>
      <c r="F92" s="185">
        <v>0</v>
      </c>
      <c r="G92" s="152">
        <v>0</v>
      </c>
      <c r="H92" s="186" t="str">
        <f t="shared" si="18"/>
        <v>N/A</v>
      </c>
      <c r="I92" s="152">
        <v>0</v>
      </c>
      <c r="J92" s="186" t="str">
        <f t="shared" si="15"/>
        <v>N/A</v>
      </c>
      <c r="K92" s="18">
        <f t="shared" si="12"/>
        <v>0</v>
      </c>
      <c r="L92" s="186" t="str">
        <f t="shared" si="16"/>
        <v>N/A</v>
      </c>
      <c r="M92" s="18">
        <f t="shared" si="13"/>
        <v>1</v>
      </c>
      <c r="N92" s="186" t="str">
        <f t="shared" si="17"/>
        <v>N/A</v>
      </c>
    </row>
    <row r="93" spans="1:14" s="31" customFormat="1" x14ac:dyDescent="0.2">
      <c r="A93" s="237"/>
      <c r="B93" s="240" t="str">
        <f t="shared" ref="B93" si="24">IF(A93="","",VLOOKUP(A93,$A$18:$C$23,2,FALSE))</f>
        <v/>
      </c>
      <c r="C93" s="236"/>
      <c r="D93" s="448"/>
      <c r="E93" s="449"/>
      <c r="F93" s="185">
        <v>0</v>
      </c>
      <c r="G93" s="152">
        <v>0</v>
      </c>
      <c r="H93" s="186" t="str">
        <f t="shared" si="18"/>
        <v>N/A</v>
      </c>
      <c r="I93" s="152">
        <v>0</v>
      </c>
      <c r="J93" s="186" t="str">
        <f t="shared" si="15"/>
        <v>N/A</v>
      </c>
      <c r="K93" s="18">
        <f t="shared" si="12"/>
        <v>0</v>
      </c>
      <c r="L93" s="186" t="str">
        <f t="shared" si="16"/>
        <v>N/A</v>
      </c>
      <c r="M93" s="18">
        <f t="shared" si="13"/>
        <v>1</v>
      </c>
      <c r="N93" s="186" t="str">
        <f t="shared" si="17"/>
        <v>N/A</v>
      </c>
    </row>
    <row r="94" spans="1:14" s="31" customFormat="1" x14ac:dyDescent="0.2">
      <c r="A94" s="237"/>
      <c r="B94" s="240" t="str">
        <f t="shared" ref="B94" si="25">IF(A94="","",VLOOKUP(A94,$A$18:$C$23,2,FALSE))</f>
        <v/>
      </c>
      <c r="C94" s="236"/>
      <c r="D94" s="448"/>
      <c r="E94" s="449"/>
      <c r="F94" s="185">
        <v>0</v>
      </c>
      <c r="G94" s="152">
        <v>0</v>
      </c>
      <c r="H94" s="186" t="str">
        <f t="shared" si="18"/>
        <v>N/A</v>
      </c>
      <c r="I94" s="152">
        <v>0</v>
      </c>
      <c r="J94" s="186" t="str">
        <f t="shared" si="15"/>
        <v>N/A</v>
      </c>
      <c r="K94" s="18">
        <f t="shared" ref="K94:K96" si="26">SUM(G94+I94)</f>
        <v>0</v>
      </c>
      <c r="L94" s="186" t="str">
        <f t="shared" si="16"/>
        <v>N/A</v>
      </c>
      <c r="M94" s="18">
        <f t="shared" ref="M94:M96" si="27">SUM(100%-K94)</f>
        <v>1</v>
      </c>
      <c r="N94" s="186" t="str">
        <f t="shared" si="17"/>
        <v>N/A</v>
      </c>
    </row>
    <row r="95" spans="1:14" s="31" customFormat="1" x14ac:dyDescent="0.2">
      <c r="A95" s="237"/>
      <c r="B95" s="240" t="str">
        <f>IF(A95="","",VLOOKUP(A95,$A$18:$C$23,2,FALSE))</f>
        <v/>
      </c>
      <c r="C95" s="236"/>
      <c r="D95" s="448"/>
      <c r="E95" s="449"/>
      <c r="F95" s="185">
        <v>0</v>
      </c>
      <c r="G95" s="152">
        <v>0</v>
      </c>
      <c r="H95" s="186" t="str">
        <f t="shared" si="18"/>
        <v>N/A</v>
      </c>
      <c r="I95" s="152">
        <v>0</v>
      </c>
      <c r="J95" s="186" t="str">
        <f t="shared" si="15"/>
        <v>N/A</v>
      </c>
      <c r="K95" s="18">
        <f t="shared" si="26"/>
        <v>0</v>
      </c>
      <c r="L95" s="186" t="str">
        <f t="shared" si="16"/>
        <v>N/A</v>
      </c>
      <c r="M95" s="18">
        <f t="shared" si="27"/>
        <v>1</v>
      </c>
      <c r="N95" s="186" t="str">
        <f t="shared" si="17"/>
        <v>N/A</v>
      </c>
    </row>
    <row r="96" spans="1:14" s="31" customFormat="1" x14ac:dyDescent="0.2">
      <c r="A96" s="237"/>
      <c r="B96" s="240" t="str">
        <f t="shared" ref="B96" si="28">IF(A96="","",VLOOKUP(A96,$A$18:$C$23,2,FALSE))</f>
        <v/>
      </c>
      <c r="C96" s="236"/>
      <c r="D96" s="448"/>
      <c r="E96" s="449"/>
      <c r="F96" s="185">
        <v>0</v>
      </c>
      <c r="G96" s="152">
        <v>0</v>
      </c>
      <c r="H96" s="186" t="str">
        <f t="shared" si="18"/>
        <v>N/A</v>
      </c>
      <c r="I96" s="152">
        <v>0</v>
      </c>
      <c r="J96" s="186" t="str">
        <f t="shared" si="15"/>
        <v>N/A</v>
      </c>
      <c r="K96" s="18">
        <f t="shared" si="26"/>
        <v>0</v>
      </c>
      <c r="L96" s="186" t="str">
        <f t="shared" si="16"/>
        <v>N/A</v>
      </c>
      <c r="M96" s="18">
        <f t="shared" si="27"/>
        <v>1</v>
      </c>
      <c r="N96" s="186" t="str">
        <f t="shared" si="17"/>
        <v>N/A</v>
      </c>
    </row>
    <row r="97" spans="1:14" s="31" customFormat="1" x14ac:dyDescent="0.2">
      <c r="A97" s="237"/>
      <c r="B97" s="240" t="str">
        <f t="shared" si="14"/>
        <v/>
      </c>
      <c r="C97" s="236"/>
      <c r="D97" s="448"/>
      <c r="E97" s="449"/>
      <c r="F97" s="185">
        <v>0</v>
      </c>
      <c r="G97" s="152">
        <v>0</v>
      </c>
      <c r="H97" s="186" t="str">
        <f t="shared" si="18"/>
        <v>N/A</v>
      </c>
      <c r="I97" s="152">
        <v>0</v>
      </c>
      <c r="J97" s="186" t="str">
        <f t="shared" si="15"/>
        <v>N/A</v>
      </c>
      <c r="K97" s="18">
        <f t="shared" si="12"/>
        <v>0</v>
      </c>
      <c r="L97" s="186" t="str">
        <f t="shared" si="16"/>
        <v>N/A</v>
      </c>
      <c r="M97" s="18">
        <f t="shared" si="13"/>
        <v>1</v>
      </c>
      <c r="N97" s="186" t="str">
        <f t="shared" si="17"/>
        <v>N/A</v>
      </c>
    </row>
    <row r="98" spans="1:14" s="31" customFormat="1" x14ac:dyDescent="0.2">
      <c r="A98" s="237"/>
      <c r="B98" s="240" t="str">
        <f>IF(A98="","",VLOOKUP(A98,$A$18:$C$23,2,FALSE))</f>
        <v/>
      </c>
      <c r="C98" s="236"/>
      <c r="D98" s="448"/>
      <c r="E98" s="449"/>
      <c r="F98" s="185">
        <v>0</v>
      </c>
      <c r="G98" s="152">
        <v>0</v>
      </c>
      <c r="H98" s="186" t="str">
        <f t="shared" si="18"/>
        <v>N/A</v>
      </c>
      <c r="I98" s="152">
        <v>0</v>
      </c>
      <c r="J98" s="186" t="str">
        <f t="shared" si="15"/>
        <v>N/A</v>
      </c>
      <c r="K98" s="18">
        <f t="shared" si="12"/>
        <v>0</v>
      </c>
      <c r="L98" s="186" t="str">
        <f t="shared" si="16"/>
        <v>N/A</v>
      </c>
      <c r="M98" s="18">
        <f t="shared" si="13"/>
        <v>1</v>
      </c>
      <c r="N98" s="186" t="str">
        <f t="shared" si="17"/>
        <v>N/A</v>
      </c>
    </row>
    <row r="99" spans="1:14" s="31" customFormat="1" x14ac:dyDescent="0.2">
      <c r="A99" s="237"/>
      <c r="B99" s="240" t="str">
        <f t="shared" si="14"/>
        <v/>
      </c>
      <c r="C99" s="236"/>
      <c r="D99" s="448"/>
      <c r="E99" s="449"/>
      <c r="F99" s="185">
        <v>0</v>
      </c>
      <c r="G99" s="152">
        <v>0</v>
      </c>
      <c r="H99" s="186" t="str">
        <f t="shared" si="18"/>
        <v>N/A</v>
      </c>
      <c r="I99" s="152">
        <v>0</v>
      </c>
      <c r="J99" s="186" t="str">
        <f t="shared" si="15"/>
        <v>N/A</v>
      </c>
      <c r="K99" s="18">
        <f t="shared" si="12"/>
        <v>0</v>
      </c>
      <c r="L99" s="186" t="str">
        <f t="shared" si="16"/>
        <v>N/A</v>
      </c>
      <c r="M99" s="18">
        <f t="shared" si="13"/>
        <v>1</v>
      </c>
      <c r="N99" s="186" t="str">
        <f t="shared" si="17"/>
        <v>N/A</v>
      </c>
    </row>
    <row r="100" spans="1:14" s="31" customFormat="1" x14ac:dyDescent="0.2">
      <c r="A100" s="237"/>
      <c r="B100" s="240" t="str">
        <f t="shared" si="14"/>
        <v/>
      </c>
      <c r="C100" s="236"/>
      <c r="D100" s="448"/>
      <c r="E100" s="449"/>
      <c r="F100" s="185">
        <v>0</v>
      </c>
      <c r="G100" s="152">
        <v>0</v>
      </c>
      <c r="H100" s="186" t="str">
        <f t="shared" si="18"/>
        <v>N/A</v>
      </c>
      <c r="I100" s="152">
        <v>0</v>
      </c>
      <c r="J100" s="186" t="str">
        <f t="shared" si="15"/>
        <v>N/A</v>
      </c>
      <c r="K100" s="18">
        <f t="shared" si="12"/>
        <v>0</v>
      </c>
      <c r="L100" s="186" t="str">
        <f t="shared" si="16"/>
        <v>N/A</v>
      </c>
      <c r="M100" s="18">
        <f t="shared" si="13"/>
        <v>1</v>
      </c>
      <c r="N100" s="186" t="str">
        <f t="shared" si="17"/>
        <v>N/A</v>
      </c>
    </row>
    <row r="101" spans="1:14" s="31" customFormat="1" x14ac:dyDescent="0.2">
      <c r="A101" s="237"/>
      <c r="B101" s="240" t="str">
        <f t="shared" si="14"/>
        <v/>
      </c>
      <c r="C101" s="236"/>
      <c r="D101" s="448"/>
      <c r="E101" s="449"/>
      <c r="F101" s="185">
        <v>0</v>
      </c>
      <c r="G101" s="153">
        <v>0</v>
      </c>
      <c r="H101" s="186" t="str">
        <f t="shared" si="18"/>
        <v>N/A</v>
      </c>
      <c r="I101" s="152">
        <v>0</v>
      </c>
      <c r="J101" s="186" t="str">
        <f t="shared" si="15"/>
        <v>N/A</v>
      </c>
      <c r="K101" s="18">
        <f t="shared" si="12"/>
        <v>0</v>
      </c>
      <c r="L101" s="186" t="str">
        <f t="shared" si="16"/>
        <v>N/A</v>
      </c>
      <c r="M101" s="18">
        <f t="shared" si="13"/>
        <v>1</v>
      </c>
      <c r="N101" s="186" t="str">
        <f t="shared" si="17"/>
        <v>N/A</v>
      </c>
    </row>
    <row r="102" spans="1:14" s="31" customFormat="1" x14ac:dyDescent="0.2">
      <c r="A102" s="22"/>
      <c r="B102" s="424" t="s">
        <v>176</v>
      </c>
      <c r="C102" s="424"/>
      <c r="D102" s="424"/>
      <c r="E102" s="425"/>
      <c r="F102" s="197" t="str">
        <f>IF($N$11="Design-Build",SUMIF(F65:F101,"&gt;0"),"N/A")</f>
        <v>N/A</v>
      </c>
      <c r="G102" s="198"/>
      <c r="H102" s="199" t="str">
        <f>IF($N$11="Design-Build",SUMIF(H65:H101,"&gt;0"),"N/A")</f>
        <v>N/A</v>
      </c>
      <c r="I102" s="200"/>
      <c r="J102" s="186" t="str">
        <f>IF($N$11="Design-Build",SUMIF(J65:J101,"&gt;0"),"N/A")</f>
        <v>N/A</v>
      </c>
      <c r="K102" s="200"/>
      <c r="L102" s="186" t="str">
        <f>IF($N$11="Design-Build",SUMIF(L65:L101,"&gt;0"),"N/A")</f>
        <v>N/A</v>
      </c>
      <c r="M102" s="201"/>
      <c r="N102" s="186" t="str">
        <f>IF($N$11="Design-Build",SUMIF(N65:N101,"&gt;0"),"N/A")</f>
        <v>N/A</v>
      </c>
    </row>
    <row r="103" spans="1:14" s="31" customFormat="1" x14ac:dyDescent="0.2">
      <c r="A103" s="23"/>
      <c r="B103" s="426" t="s">
        <v>177</v>
      </c>
      <c r="C103" s="426"/>
      <c r="D103" s="426"/>
      <c r="E103" s="427"/>
      <c r="F103" s="197" t="str">
        <f>IF($N$11="Design-Build",SUMIF(F65:F101,"&lt;0"),"N/A")</f>
        <v>N/A</v>
      </c>
      <c r="G103" s="202"/>
      <c r="H103" s="186" t="str">
        <f>IF($N$11="Design-Build",SUMIF(H65:H101,"&lt;0"),"N/A")</f>
        <v>N/A</v>
      </c>
      <c r="I103" s="202"/>
      <c r="J103" s="186" t="str">
        <f>IF($N$11="Design-Build",SUMIF(J65:J101,"&lt;0"),"N/A")</f>
        <v>N/A</v>
      </c>
      <c r="K103" s="202"/>
      <c r="L103" s="186" t="str">
        <f>IF($N$11="Design-Build",SUMIF(L65:L101,"&lt;0"),"N/A")</f>
        <v>N/A</v>
      </c>
      <c r="M103" s="200"/>
      <c r="N103" s="186" t="str">
        <f>IF($N$11="Design-Build",SUMIF(N65:N101,"&lt;0"),"N/A")</f>
        <v>N/A</v>
      </c>
    </row>
    <row r="104" spans="1:14" s="31" customFormat="1" x14ac:dyDescent="0.2">
      <c r="A104" s="23"/>
      <c r="B104" s="426" t="s">
        <v>178</v>
      </c>
      <c r="C104" s="426"/>
      <c r="D104" s="426"/>
      <c r="E104" s="427"/>
      <c r="F104" s="197" t="str">
        <f>IF($N$11="Design-Build",SUM(F102:F103),"N/A")</f>
        <v>N/A</v>
      </c>
      <c r="G104" s="202"/>
      <c r="H104" s="186" t="str">
        <f>IF($N$11="Design-Build",SUM(H102:H103),"N/A")</f>
        <v>N/A</v>
      </c>
      <c r="I104" s="202"/>
      <c r="J104" s="186" t="str">
        <f>IF($N$11="Design-Build",SUM(J102:J103),"N/A")</f>
        <v>N/A</v>
      </c>
      <c r="K104" s="202"/>
      <c r="L104" s="203" t="str">
        <f>IF($N$11="Design-Build",SUM(L102:L103),"N/A")</f>
        <v>N/A</v>
      </c>
      <c r="M104" s="200"/>
      <c r="N104" s="186" t="str">
        <f>IF($N$11="Design-Build",SUM(N102:N103),"N/A")</f>
        <v>N/A</v>
      </c>
    </row>
    <row r="105" spans="1:14" s="31" customFormat="1" x14ac:dyDescent="0.2">
      <c r="A105" s="21"/>
      <c r="B105" s="21"/>
      <c r="C105" s="21"/>
      <c r="D105" s="21"/>
      <c r="E105" s="21"/>
      <c r="F105" s="21"/>
      <c r="G105" s="16"/>
      <c r="I105" s="16"/>
      <c r="J105" s="16"/>
      <c r="K105" s="16"/>
      <c r="L105" s="16"/>
      <c r="M105" s="21"/>
    </row>
    <row r="106" spans="1:14" s="31" customFormat="1" x14ac:dyDescent="0.2">
      <c r="A106" s="16" t="s">
        <v>7</v>
      </c>
      <c r="B106" s="16"/>
      <c r="C106" s="16"/>
      <c r="D106" s="16"/>
      <c r="E106" s="16"/>
      <c r="F106" s="16"/>
      <c r="G106" s="70"/>
      <c r="H106" s="59" t="s">
        <v>181</v>
      </c>
      <c r="I106" s="70"/>
      <c r="J106" s="70"/>
      <c r="K106" s="70"/>
      <c r="L106" s="70"/>
      <c r="N106" s="46" t="str">
        <f>'Summary Payment Certification'!$H$58</f>
        <v>Revised 06/22/2022</v>
      </c>
    </row>
    <row r="107" spans="1:14" s="31" customFormat="1" ht="13.15" customHeight="1" x14ac:dyDescent="0.2">
      <c r="A107" s="283" t="s">
        <v>0</v>
      </c>
      <c r="B107" s="283"/>
      <c r="C107" s="283"/>
      <c r="D107" s="283"/>
      <c r="E107" s="283"/>
      <c r="F107" s="283"/>
      <c r="G107" s="283"/>
      <c r="H107" s="283"/>
      <c r="I107" s="283"/>
      <c r="J107" s="283"/>
      <c r="K107" s="283"/>
      <c r="L107" s="283"/>
      <c r="M107" s="283"/>
      <c r="N107" s="283"/>
    </row>
    <row r="108" spans="1:14" s="31" customFormat="1" ht="13.15" customHeight="1" x14ac:dyDescent="0.2">
      <c r="A108" s="285" t="s">
        <v>1</v>
      </c>
      <c r="B108" s="285"/>
      <c r="C108" s="285"/>
      <c r="D108" s="285"/>
      <c r="E108" s="285"/>
      <c r="F108" s="285"/>
      <c r="G108" s="285"/>
      <c r="H108" s="285"/>
      <c r="I108" s="285"/>
      <c r="J108" s="285"/>
      <c r="K108" s="285"/>
      <c r="L108" s="285"/>
      <c r="M108" s="285"/>
      <c r="N108" s="285"/>
    </row>
    <row r="109" spans="1:14" s="31" customFormat="1" ht="13.15" customHeight="1" x14ac:dyDescent="0.2">
      <c r="A109" s="372" t="s">
        <v>86</v>
      </c>
      <c r="B109" s="372"/>
      <c r="C109" s="372"/>
      <c r="D109" s="372"/>
      <c r="E109" s="372"/>
      <c r="F109" s="372"/>
      <c r="G109" s="372"/>
      <c r="H109" s="372"/>
      <c r="I109" s="372"/>
      <c r="J109" s="372"/>
      <c r="K109" s="372"/>
      <c r="L109" s="372"/>
      <c r="M109" s="372"/>
      <c r="N109" s="372"/>
    </row>
    <row r="110" spans="1:14" s="31" customFormat="1" ht="13.9" customHeight="1" thickBot="1" x14ac:dyDescent="0.25">
      <c r="A110" s="286" t="s">
        <v>123</v>
      </c>
      <c r="B110" s="286"/>
      <c r="C110" s="286"/>
      <c r="D110" s="286"/>
      <c r="E110" s="286"/>
      <c r="F110" s="286"/>
      <c r="G110" s="286"/>
      <c r="H110" s="286"/>
      <c r="I110" s="286"/>
      <c r="J110" s="373"/>
      <c r="K110" s="373"/>
      <c r="L110" s="373"/>
      <c r="M110" s="373"/>
      <c r="N110" s="373"/>
    </row>
    <row r="111" spans="1:14" s="31" customFormat="1" ht="13.15" customHeight="1" x14ac:dyDescent="0.2">
      <c r="A111" s="8" t="s">
        <v>13</v>
      </c>
      <c r="B111" s="465" t="str">
        <f>IF('Project 1 - Items of Work'!$B$10="","",'Project 1 - Items of Work'!$B$10)</f>
        <v/>
      </c>
      <c r="C111" s="466"/>
      <c r="D111" s="466"/>
      <c r="E111" s="466"/>
      <c r="F111" s="466"/>
      <c r="G111" s="466"/>
      <c r="H111" s="466"/>
      <c r="I111" s="466"/>
      <c r="J111" s="446" t="s">
        <v>14</v>
      </c>
      <c r="K111" s="447"/>
      <c r="L111" s="142" t="str">
        <f>IF('Project 1 - Items of Work'!$J$10="","",'Project 1 - Items of Work'!$J$10)</f>
        <v/>
      </c>
      <c r="M111" s="143" t="s">
        <v>214</v>
      </c>
      <c r="N111" s="144" t="str">
        <f>IF('Project 1 - Items of Work'!$L$10="","",'Project 1 - Items of Work'!$L$10)</f>
        <v/>
      </c>
    </row>
    <row r="112" spans="1:14" s="31" customFormat="1" ht="13.15" customHeight="1" x14ac:dyDescent="0.2">
      <c r="A112" s="9" t="s">
        <v>8</v>
      </c>
      <c r="B112" s="465" t="str">
        <f>IF('Project 1 - Items of Work'!$B$11="","",'Project 1 - Items of Work'!$B$11)</f>
        <v/>
      </c>
      <c r="C112" s="466"/>
      <c r="D112" s="466"/>
      <c r="E112" s="466"/>
      <c r="F112" s="466"/>
      <c r="G112" s="466"/>
      <c r="H112" s="466"/>
      <c r="I112" s="466"/>
      <c r="J112" s="439" t="s">
        <v>15</v>
      </c>
      <c r="K112" s="440"/>
      <c r="L112" s="99" t="str">
        <f>IF('Project 1 - Items of Work'!$J$11="","",'Project 1 - Items of Work'!$J$11)</f>
        <v/>
      </c>
      <c r="M112" s="100" t="s">
        <v>212</v>
      </c>
      <c r="N112" s="148" t="str">
        <f>IF('Project 1 - Items of Work'!$L$11="","",'Project 1 - Items of Work'!$L$11)</f>
        <v/>
      </c>
    </row>
    <row r="113" spans="1:14" s="31" customFormat="1" ht="13.15" customHeight="1" thickBot="1" x14ac:dyDescent="0.25">
      <c r="A113" s="9" t="s">
        <v>10</v>
      </c>
      <c r="B113" s="415" t="str">
        <f>IF('Project 1 - Items of Work'!$B$12="","",'Project 1 - Items of Work'!$B$12)</f>
        <v/>
      </c>
      <c r="C113" s="486"/>
      <c r="D113" s="486"/>
      <c r="E113" s="416"/>
      <c r="F113" s="89" t="s">
        <v>10</v>
      </c>
      <c r="G113" s="464" t="str">
        <f>IF('Project 1 - Items of Work'!$E$12="","",'Project 1 - Items of Work'!$E$12)</f>
        <v/>
      </c>
      <c r="H113" s="464"/>
      <c r="I113" s="415"/>
      <c r="J113" s="467" t="s">
        <v>9</v>
      </c>
      <c r="K113" s="468"/>
      <c r="L113" s="145" t="str">
        <f>IF('Project 1 - Items of Work'!$J$12="","",'Project 1 - Items of Work'!$J$12)</f>
        <v/>
      </c>
      <c r="M113" s="146" t="s">
        <v>210</v>
      </c>
      <c r="N113" s="147" t="str">
        <f>IF('Project 1 - Items of Work'!$L$12="","",'Project 1 - Items of Work'!$L$12)</f>
        <v/>
      </c>
    </row>
    <row r="114" spans="1:14" s="31" customFormat="1" x14ac:dyDescent="0.2">
      <c r="A114" s="9" t="s">
        <v>16</v>
      </c>
      <c r="B114" s="415" t="str">
        <f>IF('Project 1 - Items of Work'!$B$13="","",'Project 1 - Items of Work'!$B$13)</f>
        <v/>
      </c>
      <c r="C114" s="486"/>
      <c r="D114" s="486"/>
      <c r="E114" s="416"/>
      <c r="F114" s="100" t="s">
        <v>173</v>
      </c>
      <c r="G114" s="464" t="str">
        <f>IF('Project 1 - Items of Work'!$E$13="","",'Project 1 - Items of Work'!$E$13)</f>
        <v/>
      </c>
      <c r="H114" s="464"/>
      <c r="I114" s="464"/>
      <c r="J114" s="402" t="s">
        <v>211</v>
      </c>
      <c r="K114" s="403"/>
      <c r="L114" s="101" t="str">
        <f>IF('Project 1 - Items of Work'!$J$13="","",'Project 1 - Items of Work'!$J$13)</f>
        <v/>
      </c>
      <c r="M114" s="102" t="s">
        <v>213</v>
      </c>
      <c r="N114" s="101" t="str">
        <f>IF('Project 1 - Items of Work'!$L$13="","",'Project 1 - Items of Work'!$L$13)</f>
        <v/>
      </c>
    </row>
    <row r="115" spans="1:14" s="31" customFormat="1" ht="30" customHeight="1" x14ac:dyDescent="0.2">
      <c r="A115" s="430" t="s">
        <v>175</v>
      </c>
      <c r="B115" s="431"/>
      <c r="C115" s="431"/>
      <c r="D115" s="431"/>
      <c r="E115" s="431"/>
      <c r="F115" s="431"/>
      <c r="G115" s="431"/>
      <c r="H115" s="431"/>
      <c r="I115" s="431"/>
      <c r="J115" s="431"/>
      <c r="K115" s="431"/>
      <c r="L115" s="431"/>
      <c r="M115" s="431"/>
      <c r="N115" s="431"/>
    </row>
    <row r="116" spans="1:14" s="14" customFormat="1" ht="13.15" customHeight="1" x14ac:dyDescent="0.2">
      <c r="A116" s="444" t="s">
        <v>179</v>
      </c>
      <c r="B116" s="445"/>
      <c r="C116" s="445"/>
      <c r="D116" s="445"/>
      <c r="E116" s="445"/>
      <c r="F116" s="445"/>
      <c r="G116" s="445"/>
      <c r="H116" s="445"/>
      <c r="I116" s="445"/>
      <c r="J116" s="445"/>
      <c r="K116" s="445"/>
      <c r="L116" s="445"/>
      <c r="M116" s="445"/>
      <c r="N116" s="445"/>
    </row>
    <row r="117" spans="1:14" s="41" customFormat="1" ht="13.15" customHeight="1" x14ac:dyDescent="0.2">
      <c r="A117" s="441" t="s">
        <v>171</v>
      </c>
      <c r="B117" s="441" t="s">
        <v>172</v>
      </c>
      <c r="C117" s="441" t="s">
        <v>168</v>
      </c>
      <c r="D117" s="432" t="s">
        <v>218</v>
      </c>
      <c r="E117" s="433"/>
      <c r="F117" s="364" t="s">
        <v>160</v>
      </c>
      <c r="G117" s="438" t="s">
        <v>76</v>
      </c>
      <c r="H117" s="438"/>
      <c r="I117" s="438"/>
      <c r="J117" s="438"/>
      <c r="K117" s="438"/>
      <c r="L117" s="438"/>
      <c r="M117" s="410" t="s">
        <v>77</v>
      </c>
      <c r="N117" s="410"/>
    </row>
    <row r="118" spans="1:14" s="41" customFormat="1" ht="12.75" customHeight="1" x14ac:dyDescent="0.2">
      <c r="A118" s="442"/>
      <c r="B118" s="442"/>
      <c r="C118" s="442"/>
      <c r="D118" s="434"/>
      <c r="E118" s="435"/>
      <c r="F118" s="366"/>
      <c r="G118" s="411" t="s">
        <v>78</v>
      </c>
      <c r="H118" s="411"/>
      <c r="I118" s="411" t="s">
        <v>79</v>
      </c>
      <c r="J118" s="411"/>
      <c r="K118" s="411" t="s">
        <v>80</v>
      </c>
      <c r="L118" s="411"/>
      <c r="M118" s="410"/>
      <c r="N118" s="410"/>
    </row>
    <row r="119" spans="1:14" s="41" customFormat="1" ht="24.75" customHeight="1" x14ac:dyDescent="0.2">
      <c r="A119" s="443"/>
      <c r="B119" s="443"/>
      <c r="C119" s="443"/>
      <c r="D119" s="436"/>
      <c r="E119" s="437"/>
      <c r="F119" s="81" t="s">
        <v>82</v>
      </c>
      <c r="G119" s="80" t="s">
        <v>81</v>
      </c>
      <c r="H119" s="80" t="s">
        <v>82</v>
      </c>
      <c r="I119" s="80" t="s">
        <v>81</v>
      </c>
      <c r="J119" s="80" t="s">
        <v>82</v>
      </c>
      <c r="K119" s="80" t="s">
        <v>81</v>
      </c>
      <c r="L119" s="80" t="s">
        <v>82</v>
      </c>
      <c r="M119" s="80" t="s">
        <v>81</v>
      </c>
      <c r="N119" s="80" t="s">
        <v>82</v>
      </c>
    </row>
    <row r="120" spans="1:14" s="31" customFormat="1" x14ac:dyDescent="0.2">
      <c r="A120" s="72"/>
      <c r="B120" s="240" t="str">
        <f>IF(A120="","",VLOOKUP(A120,$A$30:$C$35,2,FALSE))</f>
        <v/>
      </c>
      <c r="C120" s="83"/>
      <c r="D120" s="428"/>
      <c r="E120" s="429"/>
      <c r="F120" s="151">
        <v>0</v>
      </c>
      <c r="G120" s="152">
        <v>0</v>
      </c>
      <c r="H120" s="32">
        <f t="shared" ref="H120:H156" si="29">SUM(F120*G120)</f>
        <v>0</v>
      </c>
      <c r="I120" s="152">
        <v>0</v>
      </c>
      <c r="J120" s="32">
        <f t="shared" ref="J120:J156" si="30">SUM(F120*I120)</f>
        <v>0</v>
      </c>
      <c r="K120" s="18">
        <f t="shared" ref="K120:K156" si="31">SUM(G120+I120)</f>
        <v>0</v>
      </c>
      <c r="L120" s="32">
        <f t="shared" ref="L120:L156" si="32">SUM(F120*K120)</f>
        <v>0</v>
      </c>
      <c r="M120" s="18">
        <f>SUM(100%-K120)</f>
        <v>1</v>
      </c>
      <c r="N120" s="32">
        <f t="shared" ref="N120:N156" si="33">SUM(F120-L120)</f>
        <v>0</v>
      </c>
    </row>
    <row r="121" spans="1:14" s="31" customFormat="1" x14ac:dyDescent="0.2">
      <c r="A121" s="72"/>
      <c r="B121" s="240" t="str">
        <f t="shared" ref="B121:B159" si="34">IF(A121="","",VLOOKUP(A121,$A$30:$C$35,2,FALSE))</f>
        <v/>
      </c>
      <c r="C121" s="83"/>
      <c r="D121" s="428"/>
      <c r="E121" s="429"/>
      <c r="F121" s="151">
        <v>0</v>
      </c>
      <c r="G121" s="152">
        <v>0</v>
      </c>
      <c r="H121" s="32">
        <f t="shared" si="29"/>
        <v>0</v>
      </c>
      <c r="I121" s="152">
        <v>0</v>
      </c>
      <c r="J121" s="32">
        <f t="shared" si="30"/>
        <v>0</v>
      </c>
      <c r="K121" s="18">
        <f t="shared" si="31"/>
        <v>0</v>
      </c>
      <c r="L121" s="32">
        <f t="shared" si="32"/>
        <v>0</v>
      </c>
      <c r="M121" s="18">
        <f t="shared" ref="M121:M156" si="35">SUM(100%-K121)</f>
        <v>1</v>
      </c>
      <c r="N121" s="32">
        <f t="shared" si="33"/>
        <v>0</v>
      </c>
    </row>
    <row r="122" spans="1:14" s="31" customFormat="1" x14ac:dyDescent="0.2">
      <c r="A122" s="72"/>
      <c r="B122" s="240" t="str">
        <f t="shared" si="34"/>
        <v/>
      </c>
      <c r="C122" s="83"/>
      <c r="D122" s="428"/>
      <c r="E122" s="429"/>
      <c r="F122" s="151">
        <v>0</v>
      </c>
      <c r="G122" s="152">
        <v>0</v>
      </c>
      <c r="H122" s="32">
        <f t="shared" si="29"/>
        <v>0</v>
      </c>
      <c r="I122" s="152">
        <v>0</v>
      </c>
      <c r="J122" s="32">
        <f t="shared" si="30"/>
        <v>0</v>
      </c>
      <c r="K122" s="18">
        <f t="shared" si="31"/>
        <v>0</v>
      </c>
      <c r="L122" s="32">
        <f t="shared" si="32"/>
        <v>0</v>
      </c>
      <c r="M122" s="18">
        <f t="shared" si="35"/>
        <v>1</v>
      </c>
      <c r="N122" s="32">
        <f t="shared" si="33"/>
        <v>0</v>
      </c>
    </row>
    <row r="123" spans="1:14" s="31" customFormat="1" x14ac:dyDescent="0.2">
      <c r="A123" s="72"/>
      <c r="B123" s="240" t="str">
        <f t="shared" si="34"/>
        <v/>
      </c>
      <c r="C123" s="83"/>
      <c r="D123" s="428"/>
      <c r="E123" s="429"/>
      <c r="F123" s="151">
        <v>0</v>
      </c>
      <c r="G123" s="152">
        <v>0</v>
      </c>
      <c r="H123" s="32">
        <f t="shared" si="29"/>
        <v>0</v>
      </c>
      <c r="I123" s="152">
        <v>0</v>
      </c>
      <c r="J123" s="32">
        <f t="shared" si="30"/>
        <v>0</v>
      </c>
      <c r="K123" s="18">
        <f t="shared" si="31"/>
        <v>0</v>
      </c>
      <c r="L123" s="32">
        <f t="shared" si="32"/>
        <v>0</v>
      </c>
      <c r="M123" s="18">
        <f t="shared" si="35"/>
        <v>1</v>
      </c>
      <c r="N123" s="32">
        <f t="shared" si="33"/>
        <v>0</v>
      </c>
    </row>
    <row r="124" spans="1:14" s="31" customFormat="1" x14ac:dyDescent="0.2">
      <c r="A124" s="72"/>
      <c r="B124" s="240" t="str">
        <f t="shared" si="34"/>
        <v/>
      </c>
      <c r="C124" s="83"/>
      <c r="D124" s="428"/>
      <c r="E124" s="429"/>
      <c r="F124" s="151">
        <v>0</v>
      </c>
      <c r="G124" s="152">
        <v>0</v>
      </c>
      <c r="H124" s="32">
        <f t="shared" si="29"/>
        <v>0</v>
      </c>
      <c r="I124" s="152">
        <v>0</v>
      </c>
      <c r="J124" s="32">
        <f t="shared" si="30"/>
        <v>0</v>
      </c>
      <c r="K124" s="18">
        <f t="shared" si="31"/>
        <v>0</v>
      </c>
      <c r="L124" s="32">
        <f t="shared" si="32"/>
        <v>0</v>
      </c>
      <c r="M124" s="18">
        <f t="shared" si="35"/>
        <v>1</v>
      </c>
      <c r="N124" s="32">
        <f t="shared" si="33"/>
        <v>0</v>
      </c>
    </row>
    <row r="125" spans="1:14" s="31" customFormat="1" x14ac:dyDescent="0.2">
      <c r="A125" s="72"/>
      <c r="B125" s="240" t="str">
        <f t="shared" si="34"/>
        <v/>
      </c>
      <c r="C125" s="83"/>
      <c r="D125" s="428"/>
      <c r="E125" s="429"/>
      <c r="F125" s="151">
        <v>0</v>
      </c>
      <c r="G125" s="152">
        <v>0</v>
      </c>
      <c r="H125" s="32">
        <f t="shared" si="29"/>
        <v>0</v>
      </c>
      <c r="I125" s="152">
        <v>0</v>
      </c>
      <c r="J125" s="32">
        <f t="shared" si="30"/>
        <v>0</v>
      </c>
      <c r="K125" s="18">
        <f t="shared" si="31"/>
        <v>0</v>
      </c>
      <c r="L125" s="32">
        <f t="shared" si="32"/>
        <v>0</v>
      </c>
      <c r="M125" s="18">
        <f t="shared" si="35"/>
        <v>1</v>
      </c>
      <c r="N125" s="32">
        <f t="shared" si="33"/>
        <v>0</v>
      </c>
    </row>
    <row r="126" spans="1:14" s="31" customFormat="1" x14ac:dyDescent="0.2">
      <c r="A126" s="72"/>
      <c r="B126" s="240" t="str">
        <f t="shared" si="34"/>
        <v/>
      </c>
      <c r="C126" s="83"/>
      <c r="D126" s="428"/>
      <c r="E126" s="429"/>
      <c r="F126" s="151">
        <v>0</v>
      </c>
      <c r="G126" s="152">
        <v>0</v>
      </c>
      <c r="H126" s="32">
        <f t="shared" si="29"/>
        <v>0</v>
      </c>
      <c r="I126" s="152">
        <v>0</v>
      </c>
      <c r="J126" s="32">
        <f t="shared" si="30"/>
        <v>0</v>
      </c>
      <c r="K126" s="18">
        <f t="shared" si="31"/>
        <v>0</v>
      </c>
      <c r="L126" s="32">
        <f t="shared" si="32"/>
        <v>0</v>
      </c>
      <c r="M126" s="18">
        <f t="shared" si="35"/>
        <v>1</v>
      </c>
      <c r="N126" s="32">
        <f t="shared" si="33"/>
        <v>0</v>
      </c>
    </row>
    <row r="127" spans="1:14" s="31" customFormat="1" x14ac:dyDescent="0.2">
      <c r="A127" s="72"/>
      <c r="B127" s="240" t="str">
        <f t="shared" si="34"/>
        <v/>
      </c>
      <c r="C127" s="83"/>
      <c r="D127" s="428"/>
      <c r="E127" s="429"/>
      <c r="F127" s="151">
        <v>0</v>
      </c>
      <c r="G127" s="152">
        <v>0</v>
      </c>
      <c r="H127" s="32">
        <f t="shared" si="29"/>
        <v>0</v>
      </c>
      <c r="I127" s="152">
        <v>0</v>
      </c>
      <c r="J127" s="32">
        <f t="shared" si="30"/>
        <v>0</v>
      </c>
      <c r="K127" s="18">
        <f t="shared" si="31"/>
        <v>0</v>
      </c>
      <c r="L127" s="32">
        <f t="shared" si="32"/>
        <v>0</v>
      </c>
      <c r="M127" s="18">
        <f t="shared" si="35"/>
        <v>1</v>
      </c>
      <c r="N127" s="32">
        <f t="shared" si="33"/>
        <v>0</v>
      </c>
    </row>
    <row r="128" spans="1:14" s="31" customFormat="1" x14ac:dyDescent="0.2">
      <c r="A128" s="72"/>
      <c r="B128" s="240" t="str">
        <f t="shared" si="34"/>
        <v/>
      </c>
      <c r="C128" s="83"/>
      <c r="D128" s="428"/>
      <c r="E128" s="429"/>
      <c r="F128" s="151">
        <v>0</v>
      </c>
      <c r="G128" s="152">
        <v>0</v>
      </c>
      <c r="H128" s="32">
        <f t="shared" si="29"/>
        <v>0</v>
      </c>
      <c r="I128" s="152">
        <v>0</v>
      </c>
      <c r="J128" s="32">
        <f t="shared" si="30"/>
        <v>0</v>
      </c>
      <c r="K128" s="18">
        <f t="shared" si="31"/>
        <v>0</v>
      </c>
      <c r="L128" s="32">
        <f t="shared" si="32"/>
        <v>0</v>
      </c>
      <c r="M128" s="18">
        <f t="shared" si="35"/>
        <v>1</v>
      </c>
      <c r="N128" s="32">
        <f t="shared" si="33"/>
        <v>0</v>
      </c>
    </row>
    <row r="129" spans="1:14" s="31" customFormat="1" x14ac:dyDescent="0.2">
      <c r="A129" s="72"/>
      <c r="B129" s="240" t="str">
        <f t="shared" si="34"/>
        <v/>
      </c>
      <c r="C129" s="83"/>
      <c r="D129" s="428"/>
      <c r="E129" s="429"/>
      <c r="F129" s="151">
        <v>0</v>
      </c>
      <c r="G129" s="152">
        <v>0</v>
      </c>
      <c r="H129" s="32">
        <f t="shared" si="29"/>
        <v>0</v>
      </c>
      <c r="I129" s="152">
        <v>0</v>
      </c>
      <c r="J129" s="32">
        <f t="shared" si="30"/>
        <v>0</v>
      </c>
      <c r="K129" s="18">
        <f t="shared" si="31"/>
        <v>0</v>
      </c>
      <c r="L129" s="32">
        <f t="shared" si="32"/>
        <v>0</v>
      </c>
      <c r="M129" s="18">
        <f t="shared" si="35"/>
        <v>1</v>
      </c>
      <c r="N129" s="32">
        <f t="shared" si="33"/>
        <v>0</v>
      </c>
    </row>
    <row r="130" spans="1:14" s="31" customFormat="1" x14ac:dyDescent="0.2">
      <c r="A130" s="72"/>
      <c r="B130" s="240" t="str">
        <f t="shared" ref="B130:B135" si="36">IF(A130="","",VLOOKUP(A130,$A$30:$C$35,2,FALSE))</f>
        <v/>
      </c>
      <c r="C130" s="83"/>
      <c r="D130" s="428"/>
      <c r="E130" s="429"/>
      <c r="F130" s="151">
        <v>0</v>
      </c>
      <c r="G130" s="152">
        <v>0</v>
      </c>
      <c r="H130" s="32">
        <f t="shared" ref="H130:H135" si="37">SUM(F130*G130)</f>
        <v>0</v>
      </c>
      <c r="I130" s="152">
        <v>0</v>
      </c>
      <c r="J130" s="32">
        <f t="shared" ref="J130:J135" si="38">SUM(F130*I130)</f>
        <v>0</v>
      </c>
      <c r="K130" s="18">
        <f t="shared" ref="K130:K135" si="39">SUM(G130+I130)</f>
        <v>0</v>
      </c>
      <c r="L130" s="32">
        <f t="shared" ref="L130:L135" si="40">SUM(F130*K130)</f>
        <v>0</v>
      </c>
      <c r="M130" s="18">
        <f t="shared" ref="M130:M135" si="41">SUM(100%-K130)</f>
        <v>1</v>
      </c>
      <c r="N130" s="32">
        <f t="shared" ref="N130:N135" si="42">SUM(F130-L130)</f>
        <v>0</v>
      </c>
    </row>
    <row r="131" spans="1:14" s="31" customFormat="1" x14ac:dyDescent="0.2">
      <c r="A131" s="72"/>
      <c r="B131" s="240" t="str">
        <f t="shared" si="36"/>
        <v/>
      </c>
      <c r="C131" s="83"/>
      <c r="D131" s="428"/>
      <c r="E131" s="429"/>
      <c r="F131" s="151">
        <v>0</v>
      </c>
      <c r="G131" s="152">
        <v>0</v>
      </c>
      <c r="H131" s="32">
        <f t="shared" si="37"/>
        <v>0</v>
      </c>
      <c r="I131" s="152">
        <v>0</v>
      </c>
      <c r="J131" s="32">
        <f t="shared" si="38"/>
        <v>0</v>
      </c>
      <c r="K131" s="18">
        <f t="shared" si="39"/>
        <v>0</v>
      </c>
      <c r="L131" s="32">
        <f t="shared" si="40"/>
        <v>0</v>
      </c>
      <c r="M131" s="18">
        <f t="shared" si="41"/>
        <v>1</v>
      </c>
      <c r="N131" s="32">
        <f t="shared" si="42"/>
        <v>0</v>
      </c>
    </row>
    <row r="132" spans="1:14" s="31" customFormat="1" x14ac:dyDescent="0.2">
      <c r="A132" s="72"/>
      <c r="B132" s="240" t="str">
        <f t="shared" si="36"/>
        <v/>
      </c>
      <c r="C132" s="83"/>
      <c r="D132" s="428"/>
      <c r="E132" s="429"/>
      <c r="F132" s="151">
        <v>0</v>
      </c>
      <c r="G132" s="152">
        <v>0</v>
      </c>
      <c r="H132" s="32">
        <f t="shared" si="37"/>
        <v>0</v>
      </c>
      <c r="I132" s="152">
        <v>0</v>
      </c>
      <c r="J132" s="32">
        <f t="shared" si="38"/>
        <v>0</v>
      </c>
      <c r="K132" s="18">
        <f t="shared" si="39"/>
        <v>0</v>
      </c>
      <c r="L132" s="32">
        <f t="shared" si="40"/>
        <v>0</v>
      </c>
      <c r="M132" s="18">
        <f t="shared" si="41"/>
        <v>1</v>
      </c>
      <c r="N132" s="32">
        <f t="shared" si="42"/>
        <v>0</v>
      </c>
    </row>
    <row r="133" spans="1:14" s="31" customFormat="1" x14ac:dyDescent="0.2">
      <c r="A133" s="72"/>
      <c r="B133" s="240" t="str">
        <f t="shared" si="36"/>
        <v/>
      </c>
      <c r="C133" s="83"/>
      <c r="D133" s="428"/>
      <c r="E133" s="429"/>
      <c r="F133" s="151">
        <v>0</v>
      </c>
      <c r="G133" s="152">
        <v>0</v>
      </c>
      <c r="H133" s="32">
        <f t="shared" si="37"/>
        <v>0</v>
      </c>
      <c r="I133" s="152">
        <v>0</v>
      </c>
      <c r="J133" s="32">
        <f t="shared" si="38"/>
        <v>0</v>
      </c>
      <c r="K133" s="18">
        <f t="shared" si="39"/>
        <v>0</v>
      </c>
      <c r="L133" s="32">
        <f t="shared" si="40"/>
        <v>0</v>
      </c>
      <c r="M133" s="18">
        <f t="shared" si="41"/>
        <v>1</v>
      </c>
      <c r="N133" s="32">
        <f t="shared" si="42"/>
        <v>0</v>
      </c>
    </row>
    <row r="134" spans="1:14" s="31" customFormat="1" x14ac:dyDescent="0.2">
      <c r="A134" s="72"/>
      <c r="B134" s="240" t="str">
        <f t="shared" si="36"/>
        <v/>
      </c>
      <c r="C134" s="83"/>
      <c r="D134" s="428"/>
      <c r="E134" s="429"/>
      <c r="F134" s="151">
        <v>0</v>
      </c>
      <c r="G134" s="152">
        <v>0</v>
      </c>
      <c r="H134" s="32">
        <f t="shared" si="37"/>
        <v>0</v>
      </c>
      <c r="I134" s="152">
        <v>0</v>
      </c>
      <c r="J134" s="32">
        <f t="shared" si="38"/>
        <v>0</v>
      </c>
      <c r="K134" s="18">
        <f t="shared" si="39"/>
        <v>0</v>
      </c>
      <c r="L134" s="32">
        <f t="shared" si="40"/>
        <v>0</v>
      </c>
      <c r="M134" s="18">
        <f t="shared" si="41"/>
        <v>1</v>
      </c>
      <c r="N134" s="32">
        <f t="shared" si="42"/>
        <v>0</v>
      </c>
    </row>
    <row r="135" spans="1:14" s="31" customFormat="1" x14ac:dyDescent="0.2">
      <c r="A135" s="72"/>
      <c r="B135" s="240" t="str">
        <f t="shared" si="36"/>
        <v/>
      </c>
      <c r="C135" s="83"/>
      <c r="D135" s="428"/>
      <c r="E135" s="429"/>
      <c r="F135" s="151">
        <v>0</v>
      </c>
      <c r="G135" s="152">
        <v>0</v>
      </c>
      <c r="H135" s="32">
        <f t="shared" si="37"/>
        <v>0</v>
      </c>
      <c r="I135" s="152">
        <v>0</v>
      </c>
      <c r="J135" s="32">
        <f t="shared" si="38"/>
        <v>0</v>
      </c>
      <c r="K135" s="18">
        <f t="shared" si="39"/>
        <v>0</v>
      </c>
      <c r="L135" s="32">
        <f t="shared" si="40"/>
        <v>0</v>
      </c>
      <c r="M135" s="18">
        <f t="shared" si="41"/>
        <v>1</v>
      </c>
      <c r="N135" s="32">
        <f t="shared" si="42"/>
        <v>0</v>
      </c>
    </row>
    <row r="136" spans="1:14" s="31" customFormat="1" x14ac:dyDescent="0.2">
      <c r="A136" s="72"/>
      <c r="B136" s="240" t="str">
        <f t="shared" si="34"/>
        <v/>
      </c>
      <c r="C136" s="83"/>
      <c r="D136" s="428"/>
      <c r="E136" s="429"/>
      <c r="F136" s="151">
        <v>0</v>
      </c>
      <c r="G136" s="152">
        <v>0</v>
      </c>
      <c r="H136" s="32">
        <f t="shared" si="29"/>
        <v>0</v>
      </c>
      <c r="I136" s="152">
        <v>0</v>
      </c>
      <c r="J136" s="32">
        <f t="shared" si="30"/>
        <v>0</v>
      </c>
      <c r="K136" s="18">
        <f t="shared" si="31"/>
        <v>0</v>
      </c>
      <c r="L136" s="32">
        <f t="shared" si="32"/>
        <v>0</v>
      </c>
      <c r="M136" s="18">
        <f t="shared" si="35"/>
        <v>1</v>
      </c>
      <c r="N136" s="32">
        <f t="shared" si="33"/>
        <v>0</v>
      </c>
    </row>
    <row r="137" spans="1:14" s="31" customFormat="1" x14ac:dyDescent="0.2">
      <c r="A137" s="72"/>
      <c r="B137" s="240" t="str">
        <f t="shared" si="34"/>
        <v/>
      </c>
      <c r="C137" s="83"/>
      <c r="D137" s="428"/>
      <c r="E137" s="429"/>
      <c r="F137" s="151">
        <v>0</v>
      </c>
      <c r="G137" s="152">
        <v>0</v>
      </c>
      <c r="H137" s="32">
        <f t="shared" si="29"/>
        <v>0</v>
      </c>
      <c r="I137" s="152">
        <v>0</v>
      </c>
      <c r="J137" s="32">
        <f t="shared" si="30"/>
        <v>0</v>
      </c>
      <c r="K137" s="18">
        <f t="shared" si="31"/>
        <v>0</v>
      </c>
      <c r="L137" s="32">
        <f t="shared" si="32"/>
        <v>0</v>
      </c>
      <c r="M137" s="18">
        <f t="shared" si="35"/>
        <v>1</v>
      </c>
      <c r="N137" s="32">
        <f t="shared" si="33"/>
        <v>0</v>
      </c>
    </row>
    <row r="138" spans="1:14" s="31" customFormat="1" x14ac:dyDescent="0.2">
      <c r="A138" s="72"/>
      <c r="B138" s="240" t="str">
        <f t="shared" si="34"/>
        <v/>
      </c>
      <c r="C138" s="83"/>
      <c r="D138" s="428"/>
      <c r="E138" s="429"/>
      <c r="F138" s="151">
        <v>0</v>
      </c>
      <c r="G138" s="152">
        <v>0</v>
      </c>
      <c r="H138" s="32">
        <f t="shared" si="29"/>
        <v>0</v>
      </c>
      <c r="I138" s="152">
        <v>0</v>
      </c>
      <c r="J138" s="32">
        <f t="shared" si="30"/>
        <v>0</v>
      </c>
      <c r="K138" s="18">
        <f t="shared" si="31"/>
        <v>0</v>
      </c>
      <c r="L138" s="32">
        <f t="shared" si="32"/>
        <v>0</v>
      </c>
      <c r="M138" s="18">
        <f t="shared" si="35"/>
        <v>1</v>
      </c>
      <c r="N138" s="32">
        <f t="shared" si="33"/>
        <v>0</v>
      </c>
    </row>
    <row r="139" spans="1:14" s="31" customFormat="1" x14ac:dyDescent="0.2">
      <c r="A139" s="72"/>
      <c r="B139" s="240" t="str">
        <f t="shared" si="34"/>
        <v/>
      </c>
      <c r="C139" s="83"/>
      <c r="D139" s="428"/>
      <c r="E139" s="429"/>
      <c r="F139" s="151">
        <v>0</v>
      </c>
      <c r="G139" s="152">
        <v>0</v>
      </c>
      <c r="H139" s="32">
        <f t="shared" si="29"/>
        <v>0</v>
      </c>
      <c r="I139" s="152">
        <v>0</v>
      </c>
      <c r="J139" s="32">
        <f t="shared" si="30"/>
        <v>0</v>
      </c>
      <c r="K139" s="18">
        <f t="shared" si="31"/>
        <v>0</v>
      </c>
      <c r="L139" s="32">
        <f t="shared" si="32"/>
        <v>0</v>
      </c>
      <c r="M139" s="18">
        <f t="shared" si="35"/>
        <v>1</v>
      </c>
      <c r="N139" s="32">
        <f t="shared" si="33"/>
        <v>0</v>
      </c>
    </row>
    <row r="140" spans="1:14" s="31" customFormat="1" x14ac:dyDescent="0.2">
      <c r="A140" s="72"/>
      <c r="B140" s="240" t="str">
        <f t="shared" si="34"/>
        <v/>
      </c>
      <c r="C140" s="83"/>
      <c r="D140" s="428"/>
      <c r="E140" s="429"/>
      <c r="F140" s="151">
        <v>0</v>
      </c>
      <c r="G140" s="152">
        <v>0</v>
      </c>
      <c r="H140" s="32">
        <f t="shared" si="29"/>
        <v>0</v>
      </c>
      <c r="I140" s="152">
        <v>0</v>
      </c>
      <c r="J140" s="32">
        <f t="shared" si="30"/>
        <v>0</v>
      </c>
      <c r="K140" s="18">
        <f t="shared" si="31"/>
        <v>0</v>
      </c>
      <c r="L140" s="32">
        <f t="shared" si="32"/>
        <v>0</v>
      </c>
      <c r="M140" s="18">
        <f t="shared" si="35"/>
        <v>1</v>
      </c>
      <c r="N140" s="32">
        <f t="shared" si="33"/>
        <v>0</v>
      </c>
    </row>
    <row r="141" spans="1:14" s="31" customFormat="1" x14ac:dyDescent="0.2">
      <c r="A141" s="72"/>
      <c r="B141" s="240" t="str">
        <f t="shared" ref="B141" si="43">IF(A141="","",VLOOKUP(A141,$A$30:$C$35,2,FALSE))</f>
        <v/>
      </c>
      <c r="C141" s="83"/>
      <c r="D141" s="428"/>
      <c r="E141" s="429"/>
      <c r="F141" s="151">
        <v>0</v>
      </c>
      <c r="G141" s="152">
        <v>0</v>
      </c>
      <c r="H141" s="32">
        <f t="shared" ref="H141" si="44">SUM(F141*G141)</f>
        <v>0</v>
      </c>
      <c r="I141" s="152">
        <v>0</v>
      </c>
      <c r="J141" s="32">
        <f t="shared" ref="J141" si="45">SUM(F141*I141)</f>
        <v>0</v>
      </c>
      <c r="K141" s="18">
        <f t="shared" ref="K141" si="46">SUM(G141+I141)</f>
        <v>0</v>
      </c>
      <c r="L141" s="32">
        <f t="shared" ref="L141" si="47">SUM(F141*K141)</f>
        <v>0</v>
      </c>
      <c r="M141" s="18">
        <f>SUM(100%-K141)</f>
        <v>1</v>
      </c>
      <c r="N141" s="32">
        <f t="shared" ref="N141" si="48">SUM(F141-L141)</f>
        <v>0</v>
      </c>
    </row>
    <row r="142" spans="1:14" s="31" customFormat="1" x14ac:dyDescent="0.2">
      <c r="A142" s="72"/>
      <c r="B142" s="240" t="str">
        <f t="shared" si="34"/>
        <v/>
      </c>
      <c r="C142" s="83"/>
      <c r="D142" s="428"/>
      <c r="E142" s="429"/>
      <c r="F142" s="151">
        <v>0</v>
      </c>
      <c r="G142" s="152">
        <v>0</v>
      </c>
      <c r="H142" s="32">
        <f t="shared" si="29"/>
        <v>0</v>
      </c>
      <c r="I142" s="152">
        <v>0</v>
      </c>
      <c r="J142" s="32">
        <f t="shared" si="30"/>
        <v>0</v>
      </c>
      <c r="K142" s="18">
        <f t="shared" si="31"/>
        <v>0</v>
      </c>
      <c r="L142" s="32">
        <f t="shared" si="32"/>
        <v>0</v>
      </c>
      <c r="M142" s="18">
        <f t="shared" si="35"/>
        <v>1</v>
      </c>
      <c r="N142" s="32">
        <f t="shared" si="33"/>
        <v>0</v>
      </c>
    </row>
    <row r="143" spans="1:14" s="31" customFormat="1" x14ac:dyDescent="0.2">
      <c r="A143" s="72"/>
      <c r="B143" s="240" t="str">
        <f t="shared" ref="B143:B146" si="49">IF(A143="","",VLOOKUP(A143,$A$30:$C$35,2,FALSE))</f>
        <v/>
      </c>
      <c r="C143" s="83"/>
      <c r="D143" s="428"/>
      <c r="E143" s="429"/>
      <c r="F143" s="151">
        <v>0</v>
      </c>
      <c r="G143" s="152">
        <v>0</v>
      </c>
      <c r="H143" s="32">
        <f t="shared" ref="H143:H146" si="50">SUM(F143*G143)</f>
        <v>0</v>
      </c>
      <c r="I143" s="152">
        <v>0</v>
      </c>
      <c r="J143" s="32">
        <f t="shared" ref="J143:J146" si="51">SUM(F143*I143)</f>
        <v>0</v>
      </c>
      <c r="K143" s="18">
        <f t="shared" ref="K143:K146" si="52">SUM(G143+I143)</f>
        <v>0</v>
      </c>
      <c r="L143" s="32">
        <f t="shared" ref="L143:L146" si="53">SUM(F143*K143)</f>
        <v>0</v>
      </c>
      <c r="M143" s="18">
        <f t="shared" ref="M143:M146" si="54">SUM(100%-K143)</f>
        <v>1</v>
      </c>
      <c r="N143" s="32">
        <f t="shared" ref="N143:N146" si="55">SUM(F143-L143)</f>
        <v>0</v>
      </c>
    </row>
    <row r="144" spans="1:14" s="31" customFormat="1" x14ac:dyDescent="0.2">
      <c r="A144" s="72"/>
      <c r="B144" s="240" t="str">
        <f t="shared" si="49"/>
        <v/>
      </c>
      <c r="C144" s="83"/>
      <c r="D144" s="428"/>
      <c r="E144" s="429"/>
      <c r="F144" s="151">
        <v>0</v>
      </c>
      <c r="G144" s="152">
        <v>0</v>
      </c>
      <c r="H144" s="32">
        <f t="shared" si="50"/>
        <v>0</v>
      </c>
      <c r="I144" s="152">
        <v>0</v>
      </c>
      <c r="J144" s="32">
        <f t="shared" si="51"/>
        <v>0</v>
      </c>
      <c r="K144" s="18">
        <f t="shared" si="52"/>
        <v>0</v>
      </c>
      <c r="L144" s="32">
        <f t="shared" si="53"/>
        <v>0</v>
      </c>
      <c r="M144" s="18">
        <f t="shared" si="54"/>
        <v>1</v>
      </c>
      <c r="N144" s="32">
        <f t="shared" si="55"/>
        <v>0</v>
      </c>
    </row>
    <row r="145" spans="1:14" s="31" customFormat="1" x14ac:dyDescent="0.2">
      <c r="A145" s="72"/>
      <c r="B145" s="240" t="str">
        <f t="shared" si="49"/>
        <v/>
      </c>
      <c r="C145" s="83"/>
      <c r="D145" s="428"/>
      <c r="E145" s="429"/>
      <c r="F145" s="151">
        <v>0</v>
      </c>
      <c r="G145" s="152">
        <v>0</v>
      </c>
      <c r="H145" s="32">
        <f t="shared" si="50"/>
        <v>0</v>
      </c>
      <c r="I145" s="152">
        <v>0</v>
      </c>
      <c r="J145" s="32">
        <f t="shared" si="51"/>
        <v>0</v>
      </c>
      <c r="K145" s="18">
        <f t="shared" si="52"/>
        <v>0</v>
      </c>
      <c r="L145" s="32">
        <f t="shared" si="53"/>
        <v>0</v>
      </c>
      <c r="M145" s="18">
        <f t="shared" si="54"/>
        <v>1</v>
      </c>
      <c r="N145" s="32">
        <f t="shared" si="55"/>
        <v>0</v>
      </c>
    </row>
    <row r="146" spans="1:14" s="31" customFormat="1" x14ac:dyDescent="0.2">
      <c r="A146" s="72"/>
      <c r="B146" s="240" t="str">
        <f t="shared" si="49"/>
        <v/>
      </c>
      <c r="C146" s="83"/>
      <c r="D146" s="428"/>
      <c r="E146" s="429"/>
      <c r="F146" s="151">
        <v>0</v>
      </c>
      <c r="G146" s="152">
        <v>0</v>
      </c>
      <c r="H146" s="32">
        <f t="shared" si="50"/>
        <v>0</v>
      </c>
      <c r="I146" s="152">
        <v>0</v>
      </c>
      <c r="J146" s="32">
        <f t="shared" si="51"/>
        <v>0</v>
      </c>
      <c r="K146" s="18">
        <f t="shared" si="52"/>
        <v>0</v>
      </c>
      <c r="L146" s="32">
        <f t="shared" si="53"/>
        <v>0</v>
      </c>
      <c r="M146" s="18">
        <f t="shared" si="54"/>
        <v>1</v>
      </c>
      <c r="N146" s="32">
        <f t="shared" si="55"/>
        <v>0</v>
      </c>
    </row>
    <row r="147" spans="1:14" s="31" customFormat="1" x14ac:dyDescent="0.2">
      <c r="A147" s="72"/>
      <c r="B147" s="240" t="str">
        <f t="shared" si="34"/>
        <v/>
      </c>
      <c r="C147" s="83"/>
      <c r="D147" s="428"/>
      <c r="E147" s="429"/>
      <c r="F147" s="151">
        <v>0</v>
      </c>
      <c r="G147" s="152">
        <v>0</v>
      </c>
      <c r="H147" s="32">
        <f t="shared" si="29"/>
        <v>0</v>
      </c>
      <c r="I147" s="152">
        <v>0</v>
      </c>
      <c r="J147" s="32">
        <f t="shared" si="30"/>
        <v>0</v>
      </c>
      <c r="K147" s="18">
        <f t="shared" si="31"/>
        <v>0</v>
      </c>
      <c r="L147" s="32">
        <f t="shared" si="32"/>
        <v>0</v>
      </c>
      <c r="M147" s="18">
        <f>SUM(100%-K147)</f>
        <v>1</v>
      </c>
      <c r="N147" s="32">
        <f t="shared" si="33"/>
        <v>0</v>
      </c>
    </row>
    <row r="148" spans="1:14" s="31" customFormat="1" x14ac:dyDescent="0.2">
      <c r="A148" s="72"/>
      <c r="B148" s="240" t="str">
        <f t="shared" ref="B148:B151" si="56">IF(A148="","",VLOOKUP(A148,$A$30:$C$35,2,FALSE))</f>
        <v/>
      </c>
      <c r="C148" s="83"/>
      <c r="D148" s="428"/>
      <c r="E148" s="429"/>
      <c r="F148" s="151">
        <v>0</v>
      </c>
      <c r="G148" s="152">
        <v>0</v>
      </c>
      <c r="H148" s="32">
        <f t="shared" ref="H148:H151" si="57">SUM(F148*G148)</f>
        <v>0</v>
      </c>
      <c r="I148" s="152">
        <v>0</v>
      </c>
      <c r="J148" s="32">
        <f t="shared" ref="J148:J151" si="58">SUM(F148*I148)</f>
        <v>0</v>
      </c>
      <c r="K148" s="18">
        <f t="shared" ref="K148:K151" si="59">SUM(G148+I148)</f>
        <v>0</v>
      </c>
      <c r="L148" s="32">
        <f t="shared" ref="L148:L151" si="60">SUM(F148*K148)</f>
        <v>0</v>
      </c>
      <c r="M148" s="18">
        <f t="shared" ref="M148:M151" si="61">SUM(100%-K148)</f>
        <v>1</v>
      </c>
      <c r="N148" s="32">
        <f t="shared" ref="N148:N151" si="62">SUM(F148-L148)</f>
        <v>0</v>
      </c>
    </row>
    <row r="149" spans="1:14" s="31" customFormat="1" x14ac:dyDescent="0.2">
      <c r="A149" s="72"/>
      <c r="B149" s="240" t="str">
        <f t="shared" si="56"/>
        <v/>
      </c>
      <c r="C149" s="83"/>
      <c r="D149" s="428"/>
      <c r="E149" s="429"/>
      <c r="F149" s="151">
        <v>0</v>
      </c>
      <c r="G149" s="152">
        <v>0</v>
      </c>
      <c r="H149" s="32">
        <f t="shared" si="57"/>
        <v>0</v>
      </c>
      <c r="I149" s="152">
        <v>0</v>
      </c>
      <c r="J149" s="32">
        <f t="shared" si="58"/>
        <v>0</v>
      </c>
      <c r="K149" s="18">
        <f t="shared" si="59"/>
        <v>0</v>
      </c>
      <c r="L149" s="32">
        <f t="shared" si="60"/>
        <v>0</v>
      </c>
      <c r="M149" s="18">
        <f t="shared" si="61"/>
        <v>1</v>
      </c>
      <c r="N149" s="32">
        <f t="shared" si="62"/>
        <v>0</v>
      </c>
    </row>
    <row r="150" spans="1:14" s="31" customFormat="1" x14ac:dyDescent="0.2">
      <c r="A150" s="72"/>
      <c r="B150" s="240" t="str">
        <f t="shared" si="56"/>
        <v/>
      </c>
      <c r="C150" s="83"/>
      <c r="D150" s="428"/>
      <c r="E150" s="429"/>
      <c r="F150" s="151">
        <v>0</v>
      </c>
      <c r="G150" s="152">
        <v>0</v>
      </c>
      <c r="H150" s="32">
        <f t="shared" si="57"/>
        <v>0</v>
      </c>
      <c r="I150" s="152">
        <v>0</v>
      </c>
      <c r="J150" s="32">
        <f t="shared" si="58"/>
        <v>0</v>
      </c>
      <c r="K150" s="18">
        <f t="shared" si="59"/>
        <v>0</v>
      </c>
      <c r="L150" s="32">
        <f t="shared" si="60"/>
        <v>0</v>
      </c>
      <c r="M150" s="18">
        <f t="shared" si="61"/>
        <v>1</v>
      </c>
      <c r="N150" s="32">
        <f t="shared" si="62"/>
        <v>0</v>
      </c>
    </row>
    <row r="151" spans="1:14" s="31" customFormat="1" x14ac:dyDescent="0.2">
      <c r="A151" s="72"/>
      <c r="B151" s="240" t="str">
        <f t="shared" si="56"/>
        <v/>
      </c>
      <c r="C151" s="83"/>
      <c r="D151" s="428"/>
      <c r="E151" s="429"/>
      <c r="F151" s="151">
        <v>0</v>
      </c>
      <c r="G151" s="152">
        <v>0</v>
      </c>
      <c r="H151" s="32">
        <f t="shared" si="57"/>
        <v>0</v>
      </c>
      <c r="I151" s="152">
        <v>0</v>
      </c>
      <c r="J151" s="32">
        <f t="shared" si="58"/>
        <v>0</v>
      </c>
      <c r="K151" s="18">
        <f t="shared" si="59"/>
        <v>0</v>
      </c>
      <c r="L151" s="32">
        <f t="shared" si="60"/>
        <v>0</v>
      </c>
      <c r="M151" s="18">
        <f t="shared" si="61"/>
        <v>1</v>
      </c>
      <c r="N151" s="32">
        <f t="shared" si="62"/>
        <v>0</v>
      </c>
    </row>
    <row r="152" spans="1:14" s="31" customFormat="1" x14ac:dyDescent="0.2">
      <c r="A152" s="72"/>
      <c r="B152" s="240" t="str">
        <f t="shared" si="34"/>
        <v/>
      </c>
      <c r="C152" s="83"/>
      <c r="D152" s="428"/>
      <c r="E152" s="429"/>
      <c r="F152" s="151">
        <v>0</v>
      </c>
      <c r="G152" s="152">
        <v>0</v>
      </c>
      <c r="H152" s="32">
        <f t="shared" si="29"/>
        <v>0</v>
      </c>
      <c r="I152" s="152">
        <v>0</v>
      </c>
      <c r="J152" s="32">
        <f t="shared" si="30"/>
        <v>0</v>
      </c>
      <c r="K152" s="18">
        <f t="shared" si="31"/>
        <v>0</v>
      </c>
      <c r="L152" s="32">
        <f t="shared" si="32"/>
        <v>0</v>
      </c>
      <c r="M152" s="18">
        <f t="shared" si="35"/>
        <v>1</v>
      </c>
      <c r="N152" s="32">
        <f t="shared" si="33"/>
        <v>0</v>
      </c>
    </row>
    <row r="153" spans="1:14" s="31" customFormat="1" x14ac:dyDescent="0.2">
      <c r="A153" s="72"/>
      <c r="B153" s="240" t="str">
        <f t="shared" si="34"/>
        <v/>
      </c>
      <c r="C153" s="83"/>
      <c r="D153" s="428"/>
      <c r="E153" s="429"/>
      <c r="F153" s="151">
        <v>0</v>
      </c>
      <c r="G153" s="152">
        <v>0</v>
      </c>
      <c r="H153" s="32">
        <f t="shared" si="29"/>
        <v>0</v>
      </c>
      <c r="I153" s="152">
        <v>0</v>
      </c>
      <c r="J153" s="32">
        <f t="shared" si="30"/>
        <v>0</v>
      </c>
      <c r="K153" s="18">
        <f t="shared" si="31"/>
        <v>0</v>
      </c>
      <c r="L153" s="32">
        <f t="shared" si="32"/>
        <v>0</v>
      </c>
      <c r="M153" s="18">
        <f t="shared" si="35"/>
        <v>1</v>
      </c>
      <c r="N153" s="32">
        <f t="shared" si="33"/>
        <v>0</v>
      </c>
    </row>
    <row r="154" spans="1:14" s="31" customFormat="1" x14ac:dyDescent="0.2">
      <c r="A154" s="72"/>
      <c r="B154" s="240" t="str">
        <f t="shared" si="34"/>
        <v/>
      </c>
      <c r="C154" s="83"/>
      <c r="D154" s="428"/>
      <c r="E154" s="429"/>
      <c r="F154" s="151">
        <v>0</v>
      </c>
      <c r="G154" s="152">
        <v>0</v>
      </c>
      <c r="H154" s="32">
        <f t="shared" si="29"/>
        <v>0</v>
      </c>
      <c r="I154" s="152">
        <v>0</v>
      </c>
      <c r="J154" s="32">
        <f t="shared" si="30"/>
        <v>0</v>
      </c>
      <c r="K154" s="18">
        <f t="shared" si="31"/>
        <v>0</v>
      </c>
      <c r="L154" s="32">
        <f t="shared" si="32"/>
        <v>0</v>
      </c>
      <c r="M154" s="18">
        <f t="shared" si="35"/>
        <v>1</v>
      </c>
      <c r="N154" s="32">
        <f t="shared" si="33"/>
        <v>0</v>
      </c>
    </row>
    <row r="155" spans="1:14" s="31" customFormat="1" x14ac:dyDescent="0.2">
      <c r="A155" s="72"/>
      <c r="B155" s="240" t="str">
        <f t="shared" si="34"/>
        <v/>
      </c>
      <c r="C155" s="83"/>
      <c r="D155" s="428"/>
      <c r="E155" s="429"/>
      <c r="F155" s="151">
        <v>0</v>
      </c>
      <c r="G155" s="152">
        <v>0</v>
      </c>
      <c r="H155" s="32">
        <f t="shared" si="29"/>
        <v>0</v>
      </c>
      <c r="I155" s="152">
        <v>0</v>
      </c>
      <c r="J155" s="32">
        <f t="shared" si="30"/>
        <v>0</v>
      </c>
      <c r="K155" s="18">
        <f t="shared" si="31"/>
        <v>0</v>
      </c>
      <c r="L155" s="32">
        <f t="shared" si="32"/>
        <v>0</v>
      </c>
      <c r="M155" s="18">
        <f t="shared" si="35"/>
        <v>1</v>
      </c>
      <c r="N155" s="32">
        <f t="shared" si="33"/>
        <v>0</v>
      </c>
    </row>
    <row r="156" spans="1:14" s="31" customFormat="1" x14ac:dyDescent="0.2">
      <c r="A156" s="72"/>
      <c r="B156" s="240" t="str">
        <f t="shared" si="34"/>
        <v/>
      </c>
      <c r="C156" s="83"/>
      <c r="D156" s="428"/>
      <c r="E156" s="429"/>
      <c r="F156" s="151">
        <v>0</v>
      </c>
      <c r="G156" s="153">
        <v>0</v>
      </c>
      <c r="H156" s="32">
        <f t="shared" si="29"/>
        <v>0</v>
      </c>
      <c r="I156" s="152">
        <v>0</v>
      </c>
      <c r="J156" s="32">
        <f t="shared" si="30"/>
        <v>0</v>
      </c>
      <c r="K156" s="18">
        <f t="shared" si="31"/>
        <v>0</v>
      </c>
      <c r="L156" s="32">
        <f t="shared" si="32"/>
        <v>0</v>
      </c>
      <c r="M156" s="18">
        <f t="shared" si="35"/>
        <v>1</v>
      </c>
      <c r="N156" s="32">
        <f t="shared" si="33"/>
        <v>0</v>
      </c>
    </row>
    <row r="157" spans="1:14" s="31" customFormat="1" x14ac:dyDescent="0.2">
      <c r="A157" s="72"/>
      <c r="B157" s="240" t="str">
        <f t="shared" si="34"/>
        <v/>
      </c>
      <c r="C157" s="83"/>
      <c r="D157" s="428"/>
      <c r="E157" s="429"/>
      <c r="F157" s="151">
        <v>0</v>
      </c>
      <c r="G157" s="153">
        <v>0</v>
      </c>
      <c r="H157" s="32">
        <f>SUM(F157*G157)</f>
        <v>0</v>
      </c>
      <c r="I157" s="152">
        <v>0</v>
      </c>
      <c r="J157" s="32">
        <f>SUM(F157*I157)</f>
        <v>0</v>
      </c>
      <c r="K157" s="18">
        <f>SUM(G157+I157)</f>
        <v>0</v>
      </c>
      <c r="L157" s="32">
        <f>SUM(F157*K157)</f>
        <v>0</v>
      </c>
      <c r="M157" s="18">
        <f>SUM(100%-K157)</f>
        <v>1</v>
      </c>
      <c r="N157" s="32">
        <f>SUM(F157-L157)</f>
        <v>0</v>
      </c>
    </row>
    <row r="158" spans="1:14" s="31" customFormat="1" x14ac:dyDescent="0.2">
      <c r="A158" s="72"/>
      <c r="B158" s="240" t="str">
        <f t="shared" si="34"/>
        <v/>
      </c>
      <c r="C158" s="83"/>
      <c r="D158" s="428"/>
      <c r="E158" s="429"/>
      <c r="F158" s="151">
        <v>0</v>
      </c>
      <c r="G158" s="153">
        <v>0</v>
      </c>
      <c r="H158" s="32">
        <f>SUM(F158*G158)</f>
        <v>0</v>
      </c>
      <c r="I158" s="152">
        <v>0</v>
      </c>
      <c r="J158" s="32">
        <f>SUM(F158*I158)</f>
        <v>0</v>
      </c>
      <c r="K158" s="18">
        <f>SUM(G158+I158)</f>
        <v>0</v>
      </c>
      <c r="L158" s="32">
        <f>SUM(F158*K158)</f>
        <v>0</v>
      </c>
      <c r="M158" s="18">
        <f>SUM(100%-K158)</f>
        <v>1</v>
      </c>
      <c r="N158" s="32">
        <f>SUM(F158-L158)</f>
        <v>0</v>
      </c>
    </row>
    <row r="159" spans="1:14" s="31" customFormat="1" x14ac:dyDescent="0.2">
      <c r="A159" s="72"/>
      <c r="B159" s="240" t="str">
        <f t="shared" si="34"/>
        <v/>
      </c>
      <c r="C159" s="83"/>
      <c r="D159" s="428"/>
      <c r="E159" s="429"/>
      <c r="F159" s="151">
        <v>0</v>
      </c>
      <c r="G159" s="152">
        <v>0</v>
      </c>
      <c r="H159" s="32">
        <f>SUM(F159*G159)</f>
        <v>0</v>
      </c>
      <c r="I159" s="152">
        <v>0</v>
      </c>
      <c r="J159" s="32">
        <f>SUM(F159*I159)</f>
        <v>0</v>
      </c>
      <c r="K159" s="18">
        <f>SUM(G159+I159)</f>
        <v>0</v>
      </c>
      <c r="L159" s="32">
        <f>SUM(F159*K159)</f>
        <v>0</v>
      </c>
      <c r="M159" s="18">
        <f>SUM(100%-K159)</f>
        <v>1</v>
      </c>
      <c r="N159" s="32">
        <f>SUM(F159-L159)</f>
        <v>0</v>
      </c>
    </row>
    <row r="160" spans="1:14" s="31" customFormat="1" x14ac:dyDescent="0.2">
      <c r="A160" s="21"/>
      <c r="B160" s="21"/>
      <c r="C160" s="21"/>
      <c r="D160" s="21"/>
      <c r="E160" s="21"/>
      <c r="F160" s="21"/>
      <c r="G160" s="16"/>
      <c r="I160" s="16"/>
      <c r="J160" s="16"/>
      <c r="K160" s="16"/>
      <c r="L160" s="16"/>
      <c r="M160" s="21"/>
    </row>
    <row r="161" spans="1:14" s="31" customFormat="1" x14ac:dyDescent="0.2">
      <c r="A161" s="16" t="s">
        <v>7</v>
      </c>
      <c r="B161" s="16"/>
      <c r="C161" s="16"/>
      <c r="D161" s="16"/>
      <c r="E161" s="16"/>
      <c r="F161" s="16"/>
      <c r="G161" s="82"/>
      <c r="H161" s="59" t="s">
        <v>182</v>
      </c>
      <c r="I161" s="82"/>
      <c r="J161" s="82"/>
      <c r="K161" s="82"/>
      <c r="L161" s="82"/>
      <c r="N161" s="46" t="str">
        <f>'Summary Payment Certification'!$H$58</f>
        <v>Revised 06/22/2022</v>
      </c>
    </row>
    <row r="162" spans="1:14" s="31" customFormat="1" x14ac:dyDescent="0.2">
      <c r="A162" s="283" t="s">
        <v>0</v>
      </c>
      <c r="B162" s="283"/>
      <c r="C162" s="283"/>
      <c r="D162" s="283"/>
      <c r="E162" s="283"/>
      <c r="F162" s="283"/>
      <c r="G162" s="283"/>
      <c r="H162" s="283"/>
      <c r="I162" s="283"/>
      <c r="J162" s="283"/>
      <c r="K162" s="283"/>
      <c r="L162" s="283"/>
      <c r="M162" s="283"/>
      <c r="N162" s="283"/>
    </row>
    <row r="163" spans="1:14" x14ac:dyDescent="0.2">
      <c r="A163" s="285" t="s">
        <v>1</v>
      </c>
      <c r="B163" s="285"/>
      <c r="C163" s="285"/>
      <c r="D163" s="285"/>
      <c r="E163" s="285"/>
      <c r="F163" s="285"/>
      <c r="G163" s="285"/>
      <c r="H163" s="285"/>
      <c r="I163" s="285"/>
      <c r="J163" s="285"/>
      <c r="K163" s="285"/>
      <c r="L163" s="285"/>
      <c r="M163" s="285"/>
      <c r="N163" s="285"/>
    </row>
    <row r="164" spans="1:14" x14ac:dyDescent="0.2">
      <c r="A164" s="372" t="s">
        <v>86</v>
      </c>
      <c r="B164" s="372"/>
      <c r="C164" s="372"/>
      <c r="D164" s="372"/>
      <c r="E164" s="372"/>
      <c r="F164" s="372"/>
      <c r="G164" s="372"/>
      <c r="H164" s="372"/>
      <c r="I164" s="372"/>
      <c r="J164" s="372"/>
      <c r="K164" s="372"/>
      <c r="L164" s="372"/>
      <c r="M164" s="372"/>
      <c r="N164" s="372"/>
    </row>
    <row r="165" spans="1:14" ht="13.9" customHeight="1" thickBot="1" x14ac:dyDescent="0.25">
      <c r="A165" s="286" t="s">
        <v>123</v>
      </c>
      <c r="B165" s="286"/>
      <c r="C165" s="286"/>
      <c r="D165" s="286"/>
      <c r="E165" s="286"/>
      <c r="F165" s="286"/>
      <c r="G165" s="286"/>
      <c r="H165" s="286"/>
      <c r="I165" s="286"/>
      <c r="J165" s="373"/>
      <c r="K165" s="373"/>
      <c r="L165" s="373"/>
      <c r="M165" s="373"/>
      <c r="N165" s="373"/>
    </row>
    <row r="166" spans="1:14" x14ac:dyDescent="0.2">
      <c r="A166" s="8" t="s">
        <v>13</v>
      </c>
      <c r="B166" s="465" t="str">
        <f>IF('Project 1 - Items of Work'!$B$10="","",'Project 1 - Items of Work'!$B$10)</f>
        <v/>
      </c>
      <c r="C166" s="466"/>
      <c r="D166" s="466"/>
      <c r="E166" s="466"/>
      <c r="F166" s="466"/>
      <c r="G166" s="466"/>
      <c r="H166" s="466"/>
      <c r="I166" s="466"/>
      <c r="J166" s="446" t="s">
        <v>14</v>
      </c>
      <c r="K166" s="447"/>
      <c r="L166" s="142" t="str">
        <f>IF('Project 1 - Items of Work'!$J$10="","",'Project 1 - Items of Work'!$J$10)</f>
        <v/>
      </c>
      <c r="M166" s="143" t="s">
        <v>214</v>
      </c>
      <c r="N166" s="144" t="str">
        <f>IF('Project 1 - Items of Work'!$L$10="","",'Project 1 - Items of Work'!$L$10)</f>
        <v/>
      </c>
    </row>
    <row r="167" spans="1:14" x14ac:dyDescent="0.2">
      <c r="A167" s="9" t="s">
        <v>8</v>
      </c>
      <c r="B167" s="465" t="str">
        <f>IF('Project 1 - Items of Work'!$B$11="","",'Project 1 - Items of Work'!$B$11)</f>
        <v/>
      </c>
      <c r="C167" s="466"/>
      <c r="D167" s="466"/>
      <c r="E167" s="466"/>
      <c r="F167" s="466"/>
      <c r="G167" s="466"/>
      <c r="H167" s="466"/>
      <c r="I167" s="466"/>
      <c r="J167" s="439" t="s">
        <v>15</v>
      </c>
      <c r="K167" s="440"/>
      <c r="L167" s="99" t="str">
        <f>IF('Project 1 - Items of Work'!$J$11="","",'Project 1 - Items of Work'!$J$11)</f>
        <v/>
      </c>
      <c r="M167" s="100" t="s">
        <v>212</v>
      </c>
      <c r="N167" s="148" t="str">
        <f>IF('Project 1 - Items of Work'!$L$11="","",'Project 1 - Items of Work'!$L$11)</f>
        <v/>
      </c>
    </row>
    <row r="168" spans="1:14" ht="13.5" thickBot="1" x14ac:dyDescent="0.25">
      <c r="A168" s="9" t="s">
        <v>10</v>
      </c>
      <c r="B168" s="415" t="str">
        <f>IF('Project 1 - Items of Work'!$B$12="","",'Project 1 - Items of Work'!$B$12)</f>
        <v/>
      </c>
      <c r="C168" s="486"/>
      <c r="D168" s="486"/>
      <c r="E168" s="416"/>
      <c r="F168" s="89" t="s">
        <v>10</v>
      </c>
      <c r="G168" s="464" t="str">
        <f>IF('Project 1 - Items of Work'!$E$12="","",'Project 1 - Items of Work'!$E$12)</f>
        <v/>
      </c>
      <c r="H168" s="464"/>
      <c r="I168" s="415"/>
      <c r="J168" s="467" t="s">
        <v>9</v>
      </c>
      <c r="K168" s="468"/>
      <c r="L168" s="145" t="str">
        <f>IF('Project 1 - Items of Work'!$J$12="","",'Project 1 - Items of Work'!$J$12)</f>
        <v/>
      </c>
      <c r="M168" s="146" t="s">
        <v>210</v>
      </c>
      <c r="N168" s="147" t="str">
        <f>IF('Project 1 - Items of Work'!$L$12="","",'Project 1 - Items of Work'!$L$12)</f>
        <v/>
      </c>
    </row>
    <row r="169" spans="1:14" x14ac:dyDescent="0.2">
      <c r="A169" s="9" t="s">
        <v>16</v>
      </c>
      <c r="B169" s="415" t="str">
        <f>IF('Project 1 - Items of Work'!$B$13="","",'Project 1 - Items of Work'!$B$13)</f>
        <v/>
      </c>
      <c r="C169" s="486"/>
      <c r="D169" s="486"/>
      <c r="E169" s="416"/>
      <c r="F169" s="100" t="s">
        <v>173</v>
      </c>
      <c r="G169" s="464" t="str">
        <f>IF('Project 1 - Items of Work'!$E$13="","",'Project 1 - Items of Work'!$E$13)</f>
        <v/>
      </c>
      <c r="H169" s="464"/>
      <c r="I169" s="464"/>
      <c r="J169" s="402" t="s">
        <v>211</v>
      </c>
      <c r="K169" s="403"/>
      <c r="L169" s="101" t="str">
        <f>IF('Project 1 - Items of Work'!$J$13="","",'Project 1 - Items of Work'!$J$13)</f>
        <v/>
      </c>
      <c r="M169" s="102" t="s">
        <v>213</v>
      </c>
      <c r="N169" s="101" t="str">
        <f>IF('Project 1 - Items of Work'!$L$13="","",'Project 1 - Items of Work'!$L$13)</f>
        <v/>
      </c>
    </row>
    <row r="170" spans="1:14" s="174" customFormat="1" ht="30" customHeight="1" x14ac:dyDescent="0.2">
      <c r="A170" s="430" t="s">
        <v>175</v>
      </c>
      <c r="B170" s="431"/>
      <c r="C170" s="431"/>
      <c r="D170" s="431"/>
      <c r="E170" s="431"/>
      <c r="F170" s="431"/>
      <c r="G170" s="431"/>
      <c r="H170" s="431"/>
      <c r="I170" s="431"/>
      <c r="J170" s="431"/>
      <c r="K170" s="431"/>
      <c r="L170" s="431"/>
      <c r="M170" s="431"/>
      <c r="N170" s="431"/>
    </row>
    <row r="171" spans="1:14" s="14" customFormat="1" ht="13.15" customHeight="1" x14ac:dyDescent="0.2">
      <c r="A171" s="444" t="s">
        <v>179</v>
      </c>
      <c r="B171" s="445"/>
      <c r="C171" s="445"/>
      <c r="D171" s="445"/>
      <c r="E171" s="445"/>
      <c r="F171" s="445"/>
      <c r="G171" s="445"/>
      <c r="H171" s="445"/>
      <c r="I171" s="445"/>
      <c r="J171" s="445"/>
      <c r="K171" s="445"/>
      <c r="L171" s="445"/>
      <c r="M171" s="445"/>
      <c r="N171" s="445"/>
    </row>
    <row r="172" spans="1:14" s="12" customFormat="1" ht="13.15" customHeight="1" x14ac:dyDescent="0.2">
      <c r="A172" s="441" t="s">
        <v>171</v>
      </c>
      <c r="B172" s="441" t="s">
        <v>172</v>
      </c>
      <c r="C172" s="441" t="s">
        <v>168</v>
      </c>
      <c r="D172" s="432" t="s">
        <v>218</v>
      </c>
      <c r="E172" s="433"/>
      <c r="F172" s="364" t="s">
        <v>160</v>
      </c>
      <c r="G172" s="438" t="s">
        <v>76</v>
      </c>
      <c r="H172" s="438"/>
      <c r="I172" s="438"/>
      <c r="J172" s="438"/>
      <c r="K172" s="438"/>
      <c r="L172" s="438"/>
      <c r="M172" s="410" t="s">
        <v>77</v>
      </c>
      <c r="N172" s="410"/>
    </row>
    <row r="173" spans="1:14" s="12" customFormat="1" x14ac:dyDescent="0.2">
      <c r="A173" s="442"/>
      <c r="B173" s="442"/>
      <c r="C173" s="442"/>
      <c r="D173" s="434"/>
      <c r="E173" s="435"/>
      <c r="F173" s="366"/>
      <c r="G173" s="411" t="s">
        <v>78</v>
      </c>
      <c r="H173" s="411"/>
      <c r="I173" s="411" t="s">
        <v>79</v>
      </c>
      <c r="J173" s="411"/>
      <c r="K173" s="411" t="s">
        <v>80</v>
      </c>
      <c r="L173" s="411"/>
      <c r="M173" s="410"/>
      <c r="N173" s="410"/>
    </row>
    <row r="174" spans="1:14" s="12" customFormat="1" ht="25.5" customHeight="1" x14ac:dyDescent="0.2">
      <c r="A174" s="443"/>
      <c r="B174" s="443"/>
      <c r="C174" s="443"/>
      <c r="D174" s="436"/>
      <c r="E174" s="437"/>
      <c r="F174" s="81" t="s">
        <v>82</v>
      </c>
      <c r="G174" s="80" t="s">
        <v>81</v>
      </c>
      <c r="H174" s="80" t="s">
        <v>82</v>
      </c>
      <c r="I174" s="80" t="s">
        <v>81</v>
      </c>
      <c r="J174" s="80" t="s">
        <v>82</v>
      </c>
      <c r="K174" s="80" t="s">
        <v>81</v>
      </c>
      <c r="L174" s="80" t="s">
        <v>82</v>
      </c>
      <c r="M174" s="80" t="s">
        <v>81</v>
      </c>
      <c r="N174" s="80" t="s">
        <v>82</v>
      </c>
    </row>
    <row r="175" spans="1:14" s="19" customFormat="1" x14ac:dyDescent="0.2">
      <c r="A175" s="72"/>
      <c r="B175" s="240" t="str">
        <f t="shared" ref="B175:B209" si="63">IF(A175="","",VLOOKUP(A175,$A$30:$C$35,2,FALSE))</f>
        <v/>
      </c>
      <c r="C175" s="83"/>
      <c r="D175" s="428"/>
      <c r="E175" s="429"/>
      <c r="F175" s="151">
        <v>0</v>
      </c>
      <c r="G175" s="152">
        <v>0</v>
      </c>
      <c r="H175" s="32">
        <f t="shared" ref="H175:H209" si="64">SUM(F175*G175)</f>
        <v>0</v>
      </c>
      <c r="I175" s="152">
        <v>0</v>
      </c>
      <c r="J175" s="32">
        <f t="shared" ref="J175:J206" si="65">SUM(F175*I175)</f>
        <v>0</v>
      </c>
      <c r="K175" s="18">
        <f t="shared" ref="K175:K206" si="66">SUM(G175+I175)</f>
        <v>0</v>
      </c>
      <c r="L175" s="32">
        <f t="shared" ref="L175:L206" si="67">SUM(F175*K175)</f>
        <v>0</v>
      </c>
      <c r="M175" s="18">
        <f>SUM(100%-K175)</f>
        <v>1</v>
      </c>
      <c r="N175" s="32">
        <f t="shared" ref="N175:N206" si="68">SUM(F175-L175)</f>
        <v>0</v>
      </c>
    </row>
    <row r="176" spans="1:14" s="19" customFormat="1" x14ac:dyDescent="0.2">
      <c r="A176" s="72"/>
      <c r="B176" s="240" t="str">
        <f t="shared" si="63"/>
        <v/>
      </c>
      <c r="C176" s="83"/>
      <c r="D176" s="428"/>
      <c r="E176" s="429"/>
      <c r="F176" s="151">
        <v>0</v>
      </c>
      <c r="G176" s="152">
        <v>0</v>
      </c>
      <c r="H176" s="32">
        <f t="shared" si="64"/>
        <v>0</v>
      </c>
      <c r="I176" s="152">
        <v>0</v>
      </c>
      <c r="J176" s="32">
        <f t="shared" si="65"/>
        <v>0</v>
      </c>
      <c r="K176" s="18">
        <f t="shared" si="66"/>
        <v>0</v>
      </c>
      <c r="L176" s="32">
        <f t="shared" si="67"/>
        <v>0</v>
      </c>
      <c r="M176" s="18">
        <f t="shared" ref="M176:M209" si="69">SUM(100%-K176)</f>
        <v>1</v>
      </c>
      <c r="N176" s="32">
        <f t="shared" si="68"/>
        <v>0</v>
      </c>
    </row>
    <row r="177" spans="1:14" s="19" customFormat="1" x14ac:dyDescent="0.2">
      <c r="A177" s="72"/>
      <c r="B177" s="240" t="str">
        <f t="shared" si="63"/>
        <v/>
      </c>
      <c r="C177" s="83"/>
      <c r="D177" s="428"/>
      <c r="E177" s="429"/>
      <c r="F177" s="151">
        <v>0</v>
      </c>
      <c r="G177" s="152">
        <v>0</v>
      </c>
      <c r="H177" s="32">
        <f t="shared" si="64"/>
        <v>0</v>
      </c>
      <c r="I177" s="152">
        <v>0</v>
      </c>
      <c r="J177" s="32">
        <f t="shared" si="65"/>
        <v>0</v>
      </c>
      <c r="K177" s="18">
        <f t="shared" si="66"/>
        <v>0</v>
      </c>
      <c r="L177" s="32">
        <f t="shared" si="67"/>
        <v>0</v>
      </c>
      <c r="M177" s="18">
        <f t="shared" si="69"/>
        <v>1</v>
      </c>
      <c r="N177" s="32">
        <f t="shared" si="68"/>
        <v>0</v>
      </c>
    </row>
    <row r="178" spans="1:14" s="19" customFormat="1" x14ac:dyDescent="0.2">
      <c r="A178" s="72"/>
      <c r="B178" s="240" t="str">
        <f t="shared" si="63"/>
        <v/>
      </c>
      <c r="C178" s="83"/>
      <c r="D178" s="428"/>
      <c r="E178" s="429"/>
      <c r="F178" s="151">
        <v>0</v>
      </c>
      <c r="G178" s="152">
        <v>0</v>
      </c>
      <c r="H178" s="32">
        <f t="shared" si="64"/>
        <v>0</v>
      </c>
      <c r="I178" s="152">
        <v>0</v>
      </c>
      <c r="J178" s="32">
        <f t="shared" si="65"/>
        <v>0</v>
      </c>
      <c r="K178" s="18">
        <f t="shared" si="66"/>
        <v>0</v>
      </c>
      <c r="L178" s="32">
        <f t="shared" si="67"/>
        <v>0</v>
      </c>
      <c r="M178" s="18">
        <f t="shared" si="69"/>
        <v>1</v>
      </c>
      <c r="N178" s="32">
        <f t="shared" si="68"/>
        <v>0</v>
      </c>
    </row>
    <row r="179" spans="1:14" s="19" customFormat="1" x14ac:dyDescent="0.2">
      <c r="A179" s="72"/>
      <c r="B179" s="240" t="str">
        <f t="shared" si="63"/>
        <v/>
      </c>
      <c r="C179" s="83"/>
      <c r="D179" s="428"/>
      <c r="E179" s="429"/>
      <c r="F179" s="151">
        <v>0</v>
      </c>
      <c r="G179" s="152">
        <v>0</v>
      </c>
      <c r="H179" s="32">
        <f t="shared" si="64"/>
        <v>0</v>
      </c>
      <c r="I179" s="152">
        <v>0</v>
      </c>
      <c r="J179" s="32">
        <f t="shared" si="65"/>
        <v>0</v>
      </c>
      <c r="K179" s="18">
        <f t="shared" si="66"/>
        <v>0</v>
      </c>
      <c r="L179" s="32">
        <f t="shared" si="67"/>
        <v>0</v>
      </c>
      <c r="M179" s="18">
        <f t="shared" si="69"/>
        <v>1</v>
      </c>
      <c r="N179" s="32">
        <f t="shared" si="68"/>
        <v>0</v>
      </c>
    </row>
    <row r="180" spans="1:14" s="19" customFormat="1" x14ac:dyDescent="0.2">
      <c r="A180" s="72"/>
      <c r="B180" s="240" t="str">
        <f t="shared" si="63"/>
        <v/>
      </c>
      <c r="C180" s="83"/>
      <c r="D180" s="428"/>
      <c r="E180" s="429"/>
      <c r="F180" s="151">
        <v>0</v>
      </c>
      <c r="G180" s="152">
        <v>0</v>
      </c>
      <c r="H180" s="32">
        <f t="shared" si="64"/>
        <v>0</v>
      </c>
      <c r="I180" s="152">
        <v>0</v>
      </c>
      <c r="J180" s="32">
        <f t="shared" si="65"/>
        <v>0</v>
      </c>
      <c r="K180" s="18">
        <f t="shared" si="66"/>
        <v>0</v>
      </c>
      <c r="L180" s="32">
        <f t="shared" si="67"/>
        <v>0</v>
      </c>
      <c r="M180" s="18">
        <f t="shared" si="69"/>
        <v>1</v>
      </c>
      <c r="N180" s="32">
        <f t="shared" si="68"/>
        <v>0</v>
      </c>
    </row>
    <row r="181" spans="1:14" s="19" customFormat="1" x14ac:dyDescent="0.2">
      <c r="A181" s="72"/>
      <c r="B181" s="240" t="str">
        <f t="shared" si="63"/>
        <v/>
      </c>
      <c r="C181" s="83"/>
      <c r="D181" s="428"/>
      <c r="E181" s="429"/>
      <c r="F181" s="151">
        <v>0</v>
      </c>
      <c r="G181" s="152">
        <v>0</v>
      </c>
      <c r="H181" s="32">
        <f t="shared" si="64"/>
        <v>0</v>
      </c>
      <c r="I181" s="152">
        <v>0</v>
      </c>
      <c r="J181" s="32">
        <f t="shared" si="65"/>
        <v>0</v>
      </c>
      <c r="K181" s="18">
        <f t="shared" si="66"/>
        <v>0</v>
      </c>
      <c r="L181" s="32">
        <f t="shared" si="67"/>
        <v>0</v>
      </c>
      <c r="M181" s="18">
        <f t="shared" si="69"/>
        <v>1</v>
      </c>
      <c r="N181" s="32">
        <f t="shared" si="68"/>
        <v>0</v>
      </c>
    </row>
    <row r="182" spans="1:14" s="19" customFormat="1" x14ac:dyDescent="0.2">
      <c r="A182" s="72"/>
      <c r="B182" s="240" t="str">
        <f t="shared" si="63"/>
        <v/>
      </c>
      <c r="C182" s="83"/>
      <c r="D182" s="428"/>
      <c r="E182" s="429"/>
      <c r="F182" s="151">
        <v>0</v>
      </c>
      <c r="G182" s="152">
        <v>0</v>
      </c>
      <c r="H182" s="32">
        <f t="shared" si="64"/>
        <v>0</v>
      </c>
      <c r="I182" s="152">
        <v>0</v>
      </c>
      <c r="J182" s="32">
        <f t="shared" si="65"/>
        <v>0</v>
      </c>
      <c r="K182" s="18">
        <f t="shared" si="66"/>
        <v>0</v>
      </c>
      <c r="L182" s="32">
        <f t="shared" si="67"/>
        <v>0</v>
      </c>
      <c r="M182" s="18">
        <f t="shared" si="69"/>
        <v>1</v>
      </c>
      <c r="N182" s="32">
        <f t="shared" si="68"/>
        <v>0</v>
      </c>
    </row>
    <row r="183" spans="1:14" s="19" customFormat="1" x14ac:dyDescent="0.2">
      <c r="A183" s="72"/>
      <c r="B183" s="240" t="str">
        <f t="shared" si="63"/>
        <v/>
      </c>
      <c r="C183" s="83"/>
      <c r="D183" s="428"/>
      <c r="E183" s="429"/>
      <c r="F183" s="151">
        <v>0</v>
      </c>
      <c r="G183" s="152">
        <v>0</v>
      </c>
      <c r="H183" s="32">
        <f t="shared" si="64"/>
        <v>0</v>
      </c>
      <c r="I183" s="152">
        <v>0</v>
      </c>
      <c r="J183" s="32">
        <f t="shared" si="65"/>
        <v>0</v>
      </c>
      <c r="K183" s="18">
        <f t="shared" si="66"/>
        <v>0</v>
      </c>
      <c r="L183" s="32">
        <f t="shared" si="67"/>
        <v>0</v>
      </c>
      <c r="M183" s="18">
        <f t="shared" si="69"/>
        <v>1</v>
      </c>
      <c r="N183" s="32">
        <f t="shared" si="68"/>
        <v>0</v>
      </c>
    </row>
    <row r="184" spans="1:14" s="19" customFormat="1" x14ac:dyDescent="0.2">
      <c r="A184" s="72"/>
      <c r="B184" s="240" t="str">
        <f t="shared" si="63"/>
        <v/>
      </c>
      <c r="C184" s="83"/>
      <c r="D184" s="428"/>
      <c r="E184" s="429"/>
      <c r="F184" s="151">
        <v>0</v>
      </c>
      <c r="G184" s="152">
        <v>0</v>
      </c>
      <c r="H184" s="32">
        <f t="shared" si="64"/>
        <v>0</v>
      </c>
      <c r="I184" s="152">
        <v>0</v>
      </c>
      <c r="J184" s="32">
        <f t="shared" si="65"/>
        <v>0</v>
      </c>
      <c r="K184" s="18">
        <f t="shared" si="66"/>
        <v>0</v>
      </c>
      <c r="L184" s="32">
        <f t="shared" si="67"/>
        <v>0</v>
      </c>
      <c r="M184" s="18">
        <f t="shared" si="69"/>
        <v>1</v>
      </c>
      <c r="N184" s="32">
        <f t="shared" si="68"/>
        <v>0</v>
      </c>
    </row>
    <row r="185" spans="1:14" s="19" customFormat="1" x14ac:dyDescent="0.2">
      <c r="A185" s="72"/>
      <c r="B185" s="240" t="str">
        <f t="shared" si="63"/>
        <v/>
      </c>
      <c r="C185" s="83"/>
      <c r="D185" s="428"/>
      <c r="E185" s="429"/>
      <c r="F185" s="151">
        <v>0</v>
      </c>
      <c r="G185" s="152">
        <v>0</v>
      </c>
      <c r="H185" s="32">
        <f t="shared" si="64"/>
        <v>0</v>
      </c>
      <c r="I185" s="152">
        <v>0</v>
      </c>
      <c r="J185" s="32">
        <f t="shared" si="65"/>
        <v>0</v>
      </c>
      <c r="K185" s="18">
        <f t="shared" si="66"/>
        <v>0</v>
      </c>
      <c r="L185" s="32">
        <f t="shared" si="67"/>
        <v>0</v>
      </c>
      <c r="M185" s="18">
        <f t="shared" si="69"/>
        <v>1</v>
      </c>
      <c r="N185" s="32">
        <f t="shared" si="68"/>
        <v>0</v>
      </c>
    </row>
    <row r="186" spans="1:14" s="19" customFormat="1" x14ac:dyDescent="0.2">
      <c r="A186" s="72"/>
      <c r="B186" s="240" t="str">
        <f t="shared" si="63"/>
        <v/>
      </c>
      <c r="C186" s="83"/>
      <c r="D186" s="428"/>
      <c r="E186" s="429"/>
      <c r="F186" s="151">
        <v>0</v>
      </c>
      <c r="G186" s="152">
        <v>0</v>
      </c>
      <c r="H186" s="32">
        <f t="shared" si="64"/>
        <v>0</v>
      </c>
      <c r="I186" s="152">
        <v>0</v>
      </c>
      <c r="J186" s="32">
        <f t="shared" si="65"/>
        <v>0</v>
      </c>
      <c r="K186" s="18">
        <f t="shared" si="66"/>
        <v>0</v>
      </c>
      <c r="L186" s="32">
        <f t="shared" si="67"/>
        <v>0</v>
      </c>
      <c r="M186" s="18">
        <f t="shared" si="69"/>
        <v>1</v>
      </c>
      <c r="N186" s="32">
        <f t="shared" si="68"/>
        <v>0</v>
      </c>
    </row>
    <row r="187" spans="1:14" s="19" customFormat="1" x14ac:dyDescent="0.2">
      <c r="A187" s="72"/>
      <c r="B187" s="240" t="str">
        <f t="shared" si="63"/>
        <v/>
      </c>
      <c r="C187" s="83"/>
      <c r="D187" s="428"/>
      <c r="E187" s="429"/>
      <c r="F187" s="151">
        <v>0</v>
      </c>
      <c r="G187" s="152">
        <v>0</v>
      </c>
      <c r="H187" s="32">
        <f t="shared" si="64"/>
        <v>0</v>
      </c>
      <c r="I187" s="152">
        <v>0</v>
      </c>
      <c r="J187" s="32">
        <f t="shared" si="65"/>
        <v>0</v>
      </c>
      <c r="K187" s="18">
        <f t="shared" si="66"/>
        <v>0</v>
      </c>
      <c r="L187" s="32">
        <f t="shared" si="67"/>
        <v>0</v>
      </c>
      <c r="M187" s="18">
        <f t="shared" si="69"/>
        <v>1</v>
      </c>
      <c r="N187" s="32">
        <f t="shared" si="68"/>
        <v>0</v>
      </c>
    </row>
    <row r="188" spans="1:14" s="19" customFormat="1" x14ac:dyDescent="0.2">
      <c r="A188" s="72"/>
      <c r="B188" s="240" t="str">
        <f t="shared" si="63"/>
        <v/>
      </c>
      <c r="C188" s="83"/>
      <c r="D188" s="428"/>
      <c r="E188" s="429"/>
      <c r="F188" s="151">
        <v>0</v>
      </c>
      <c r="G188" s="152">
        <v>0</v>
      </c>
      <c r="H188" s="32">
        <f t="shared" si="64"/>
        <v>0</v>
      </c>
      <c r="I188" s="152">
        <v>0</v>
      </c>
      <c r="J188" s="32">
        <f t="shared" si="65"/>
        <v>0</v>
      </c>
      <c r="K188" s="18">
        <f t="shared" si="66"/>
        <v>0</v>
      </c>
      <c r="L188" s="32">
        <f t="shared" si="67"/>
        <v>0</v>
      </c>
      <c r="M188" s="18">
        <f t="shared" si="69"/>
        <v>1</v>
      </c>
      <c r="N188" s="32">
        <f t="shared" si="68"/>
        <v>0</v>
      </c>
    </row>
    <row r="189" spans="1:14" s="19" customFormat="1" x14ac:dyDescent="0.2">
      <c r="A189" s="72"/>
      <c r="B189" s="240" t="str">
        <f t="shared" si="63"/>
        <v/>
      </c>
      <c r="C189" s="83"/>
      <c r="D189" s="428"/>
      <c r="E189" s="429"/>
      <c r="F189" s="151">
        <v>0</v>
      </c>
      <c r="G189" s="152">
        <v>0</v>
      </c>
      <c r="H189" s="32">
        <f t="shared" si="64"/>
        <v>0</v>
      </c>
      <c r="I189" s="152">
        <v>0</v>
      </c>
      <c r="J189" s="32">
        <f t="shared" si="65"/>
        <v>0</v>
      </c>
      <c r="K189" s="18">
        <f t="shared" si="66"/>
        <v>0</v>
      </c>
      <c r="L189" s="32">
        <f t="shared" si="67"/>
        <v>0</v>
      </c>
      <c r="M189" s="18">
        <f t="shared" si="69"/>
        <v>1</v>
      </c>
      <c r="N189" s="32">
        <f t="shared" si="68"/>
        <v>0</v>
      </c>
    </row>
    <row r="190" spans="1:14" s="19" customFormat="1" x14ac:dyDescent="0.2">
      <c r="A190" s="72"/>
      <c r="B190" s="240" t="str">
        <f t="shared" si="63"/>
        <v/>
      </c>
      <c r="C190" s="83"/>
      <c r="D190" s="428"/>
      <c r="E190" s="429"/>
      <c r="F190" s="151">
        <v>0</v>
      </c>
      <c r="G190" s="152">
        <v>0</v>
      </c>
      <c r="H190" s="32">
        <f t="shared" si="64"/>
        <v>0</v>
      </c>
      <c r="I190" s="152">
        <v>0</v>
      </c>
      <c r="J190" s="32">
        <f t="shared" si="65"/>
        <v>0</v>
      </c>
      <c r="K190" s="18">
        <f t="shared" si="66"/>
        <v>0</v>
      </c>
      <c r="L190" s="32">
        <f t="shared" si="67"/>
        <v>0</v>
      </c>
      <c r="M190" s="18">
        <f t="shared" si="69"/>
        <v>1</v>
      </c>
      <c r="N190" s="32">
        <f t="shared" si="68"/>
        <v>0</v>
      </c>
    </row>
    <row r="191" spans="1:14" s="19" customFormat="1" x14ac:dyDescent="0.2">
      <c r="A191" s="72"/>
      <c r="B191" s="240" t="str">
        <f t="shared" si="63"/>
        <v/>
      </c>
      <c r="C191" s="83"/>
      <c r="D191" s="428"/>
      <c r="E191" s="429"/>
      <c r="F191" s="151">
        <v>0</v>
      </c>
      <c r="G191" s="152">
        <v>0</v>
      </c>
      <c r="H191" s="32">
        <f t="shared" si="64"/>
        <v>0</v>
      </c>
      <c r="I191" s="152">
        <v>0</v>
      </c>
      <c r="J191" s="32">
        <f t="shared" si="65"/>
        <v>0</v>
      </c>
      <c r="K191" s="18">
        <f t="shared" si="66"/>
        <v>0</v>
      </c>
      <c r="L191" s="32">
        <f t="shared" si="67"/>
        <v>0</v>
      </c>
      <c r="M191" s="18">
        <f t="shared" si="69"/>
        <v>1</v>
      </c>
      <c r="N191" s="32">
        <f t="shared" si="68"/>
        <v>0</v>
      </c>
    </row>
    <row r="192" spans="1:14" s="19" customFormat="1" x14ac:dyDescent="0.2">
      <c r="A192" s="72"/>
      <c r="B192" s="240" t="str">
        <f t="shared" si="63"/>
        <v/>
      </c>
      <c r="C192" s="83"/>
      <c r="D192" s="428"/>
      <c r="E192" s="429"/>
      <c r="F192" s="151">
        <v>0</v>
      </c>
      <c r="G192" s="152">
        <v>0</v>
      </c>
      <c r="H192" s="32">
        <f t="shared" si="64"/>
        <v>0</v>
      </c>
      <c r="I192" s="152">
        <v>0</v>
      </c>
      <c r="J192" s="32">
        <f t="shared" si="65"/>
        <v>0</v>
      </c>
      <c r="K192" s="18">
        <f t="shared" si="66"/>
        <v>0</v>
      </c>
      <c r="L192" s="32">
        <f t="shared" si="67"/>
        <v>0</v>
      </c>
      <c r="M192" s="18">
        <f t="shared" si="69"/>
        <v>1</v>
      </c>
      <c r="N192" s="32">
        <f t="shared" si="68"/>
        <v>0</v>
      </c>
    </row>
    <row r="193" spans="1:14" s="19" customFormat="1" x14ac:dyDescent="0.2">
      <c r="A193" s="72"/>
      <c r="B193" s="240" t="str">
        <f t="shared" si="63"/>
        <v/>
      </c>
      <c r="C193" s="83"/>
      <c r="D193" s="428"/>
      <c r="E193" s="429"/>
      <c r="F193" s="151">
        <v>0</v>
      </c>
      <c r="G193" s="152">
        <v>0</v>
      </c>
      <c r="H193" s="32">
        <f t="shared" si="64"/>
        <v>0</v>
      </c>
      <c r="I193" s="152">
        <v>0</v>
      </c>
      <c r="J193" s="32">
        <f t="shared" si="65"/>
        <v>0</v>
      </c>
      <c r="K193" s="18">
        <f t="shared" si="66"/>
        <v>0</v>
      </c>
      <c r="L193" s="32">
        <f t="shared" si="67"/>
        <v>0</v>
      </c>
      <c r="M193" s="18">
        <f t="shared" si="69"/>
        <v>1</v>
      </c>
      <c r="N193" s="32">
        <f t="shared" si="68"/>
        <v>0</v>
      </c>
    </row>
    <row r="194" spans="1:14" s="19" customFormat="1" x14ac:dyDescent="0.2">
      <c r="A194" s="72"/>
      <c r="B194" s="240" t="str">
        <f t="shared" si="63"/>
        <v/>
      </c>
      <c r="C194" s="83"/>
      <c r="D194" s="428"/>
      <c r="E194" s="429"/>
      <c r="F194" s="151">
        <v>0</v>
      </c>
      <c r="G194" s="152">
        <v>0</v>
      </c>
      <c r="H194" s="32">
        <f t="shared" si="64"/>
        <v>0</v>
      </c>
      <c r="I194" s="152">
        <v>0</v>
      </c>
      <c r="J194" s="32">
        <f t="shared" si="65"/>
        <v>0</v>
      </c>
      <c r="K194" s="18">
        <f t="shared" si="66"/>
        <v>0</v>
      </c>
      <c r="L194" s="32">
        <f t="shared" si="67"/>
        <v>0</v>
      </c>
      <c r="M194" s="18">
        <f t="shared" si="69"/>
        <v>1</v>
      </c>
      <c r="N194" s="32">
        <f t="shared" si="68"/>
        <v>0</v>
      </c>
    </row>
    <row r="195" spans="1:14" s="19" customFormat="1" x14ac:dyDescent="0.2">
      <c r="A195" s="72"/>
      <c r="B195" s="240" t="str">
        <f t="shared" si="63"/>
        <v/>
      </c>
      <c r="C195" s="83"/>
      <c r="D195" s="428"/>
      <c r="E195" s="429"/>
      <c r="F195" s="151">
        <v>0</v>
      </c>
      <c r="G195" s="152">
        <v>0</v>
      </c>
      <c r="H195" s="32">
        <f t="shared" si="64"/>
        <v>0</v>
      </c>
      <c r="I195" s="152">
        <v>0</v>
      </c>
      <c r="J195" s="32">
        <f t="shared" si="65"/>
        <v>0</v>
      </c>
      <c r="K195" s="18">
        <f t="shared" si="66"/>
        <v>0</v>
      </c>
      <c r="L195" s="32">
        <f t="shared" si="67"/>
        <v>0</v>
      </c>
      <c r="M195" s="18">
        <f t="shared" si="69"/>
        <v>1</v>
      </c>
      <c r="N195" s="32">
        <f t="shared" si="68"/>
        <v>0</v>
      </c>
    </row>
    <row r="196" spans="1:14" s="19" customFormat="1" x14ac:dyDescent="0.2">
      <c r="A196" s="72"/>
      <c r="B196" s="240" t="str">
        <f t="shared" si="63"/>
        <v/>
      </c>
      <c r="C196" s="83"/>
      <c r="D196" s="428"/>
      <c r="E196" s="429"/>
      <c r="F196" s="151">
        <v>0</v>
      </c>
      <c r="G196" s="152">
        <v>0</v>
      </c>
      <c r="H196" s="32">
        <f t="shared" si="64"/>
        <v>0</v>
      </c>
      <c r="I196" s="152">
        <v>0</v>
      </c>
      <c r="J196" s="32">
        <f t="shared" si="65"/>
        <v>0</v>
      </c>
      <c r="K196" s="18">
        <f t="shared" si="66"/>
        <v>0</v>
      </c>
      <c r="L196" s="32">
        <f t="shared" si="67"/>
        <v>0</v>
      </c>
      <c r="M196" s="18">
        <f t="shared" si="69"/>
        <v>1</v>
      </c>
      <c r="N196" s="32">
        <f t="shared" si="68"/>
        <v>0</v>
      </c>
    </row>
    <row r="197" spans="1:14" s="19" customFormat="1" x14ac:dyDescent="0.2">
      <c r="A197" s="72"/>
      <c r="B197" s="240" t="str">
        <f t="shared" si="63"/>
        <v/>
      </c>
      <c r="C197" s="83"/>
      <c r="D197" s="428"/>
      <c r="E197" s="429"/>
      <c r="F197" s="151">
        <v>0</v>
      </c>
      <c r="G197" s="152">
        <v>0</v>
      </c>
      <c r="H197" s="32">
        <f t="shared" si="64"/>
        <v>0</v>
      </c>
      <c r="I197" s="152">
        <v>0</v>
      </c>
      <c r="J197" s="32">
        <f t="shared" si="65"/>
        <v>0</v>
      </c>
      <c r="K197" s="18">
        <f t="shared" si="66"/>
        <v>0</v>
      </c>
      <c r="L197" s="32">
        <f t="shared" si="67"/>
        <v>0</v>
      </c>
      <c r="M197" s="18">
        <f t="shared" si="69"/>
        <v>1</v>
      </c>
      <c r="N197" s="32">
        <f t="shared" si="68"/>
        <v>0</v>
      </c>
    </row>
    <row r="198" spans="1:14" s="19" customFormat="1" x14ac:dyDescent="0.2">
      <c r="A198" s="72"/>
      <c r="B198" s="240" t="str">
        <f t="shared" ref="B198:B200" si="70">IF(A198="","",VLOOKUP(A198,$A$30:$C$35,2,FALSE))</f>
        <v/>
      </c>
      <c r="C198" s="83"/>
      <c r="D198" s="428"/>
      <c r="E198" s="429"/>
      <c r="F198" s="151">
        <v>0</v>
      </c>
      <c r="G198" s="152">
        <v>0</v>
      </c>
      <c r="H198" s="32">
        <f t="shared" ref="H198:H200" si="71">SUM(F198*G198)</f>
        <v>0</v>
      </c>
      <c r="I198" s="152">
        <v>0</v>
      </c>
      <c r="J198" s="32">
        <f t="shared" ref="J198:J200" si="72">SUM(F198*I198)</f>
        <v>0</v>
      </c>
      <c r="K198" s="18">
        <f t="shared" ref="K198:K200" si="73">SUM(G198+I198)</f>
        <v>0</v>
      </c>
      <c r="L198" s="32">
        <f t="shared" ref="L198:L200" si="74">SUM(F198*K198)</f>
        <v>0</v>
      </c>
      <c r="M198" s="18">
        <f t="shared" ref="M198:M200" si="75">SUM(100%-K198)</f>
        <v>1</v>
      </c>
      <c r="N198" s="32">
        <f t="shared" ref="N198:N200" si="76">SUM(F198-L198)</f>
        <v>0</v>
      </c>
    </row>
    <row r="199" spans="1:14" s="19" customFormat="1" x14ac:dyDescent="0.2">
      <c r="A199" s="72"/>
      <c r="B199" s="240" t="str">
        <f t="shared" si="70"/>
        <v/>
      </c>
      <c r="C199" s="83"/>
      <c r="D199" s="428"/>
      <c r="E199" s="429"/>
      <c r="F199" s="151">
        <v>0</v>
      </c>
      <c r="G199" s="152">
        <v>0</v>
      </c>
      <c r="H199" s="32">
        <f t="shared" si="71"/>
        <v>0</v>
      </c>
      <c r="I199" s="152">
        <v>0</v>
      </c>
      <c r="J199" s="32">
        <f t="shared" si="72"/>
        <v>0</v>
      </c>
      <c r="K199" s="18">
        <f t="shared" si="73"/>
        <v>0</v>
      </c>
      <c r="L199" s="32">
        <f t="shared" si="74"/>
        <v>0</v>
      </c>
      <c r="M199" s="18">
        <f t="shared" si="75"/>
        <v>1</v>
      </c>
      <c r="N199" s="32">
        <f t="shared" si="76"/>
        <v>0</v>
      </c>
    </row>
    <row r="200" spans="1:14" s="19" customFormat="1" x14ac:dyDescent="0.2">
      <c r="A200" s="72"/>
      <c r="B200" s="240" t="str">
        <f t="shared" si="70"/>
        <v/>
      </c>
      <c r="C200" s="83"/>
      <c r="D200" s="428"/>
      <c r="E200" s="429"/>
      <c r="F200" s="151">
        <v>0</v>
      </c>
      <c r="G200" s="152">
        <v>0</v>
      </c>
      <c r="H200" s="32">
        <f t="shared" si="71"/>
        <v>0</v>
      </c>
      <c r="I200" s="152">
        <v>0</v>
      </c>
      <c r="J200" s="32">
        <f t="shared" si="72"/>
        <v>0</v>
      </c>
      <c r="K200" s="18">
        <f t="shared" si="73"/>
        <v>0</v>
      </c>
      <c r="L200" s="32">
        <f t="shared" si="74"/>
        <v>0</v>
      </c>
      <c r="M200" s="18">
        <f t="shared" si="75"/>
        <v>1</v>
      </c>
      <c r="N200" s="32">
        <f t="shared" si="76"/>
        <v>0</v>
      </c>
    </row>
    <row r="201" spans="1:14" s="19" customFormat="1" x14ac:dyDescent="0.2">
      <c r="A201" s="72"/>
      <c r="B201" s="240" t="str">
        <f t="shared" si="63"/>
        <v/>
      </c>
      <c r="C201" s="83"/>
      <c r="D201" s="428"/>
      <c r="E201" s="429"/>
      <c r="F201" s="151">
        <v>0</v>
      </c>
      <c r="G201" s="152">
        <v>0</v>
      </c>
      <c r="H201" s="32">
        <f t="shared" si="64"/>
        <v>0</v>
      </c>
      <c r="I201" s="152">
        <v>0</v>
      </c>
      <c r="J201" s="32">
        <f t="shared" si="65"/>
        <v>0</v>
      </c>
      <c r="K201" s="18">
        <f t="shared" si="66"/>
        <v>0</v>
      </c>
      <c r="L201" s="32">
        <f t="shared" si="67"/>
        <v>0</v>
      </c>
      <c r="M201" s="18">
        <f t="shared" si="69"/>
        <v>1</v>
      </c>
      <c r="N201" s="32">
        <f t="shared" si="68"/>
        <v>0</v>
      </c>
    </row>
    <row r="202" spans="1:14" s="19" customFormat="1" x14ac:dyDescent="0.2">
      <c r="A202" s="72"/>
      <c r="B202" s="240" t="str">
        <f t="shared" si="63"/>
        <v/>
      </c>
      <c r="C202" s="83"/>
      <c r="D202" s="428"/>
      <c r="E202" s="429"/>
      <c r="F202" s="151">
        <v>0</v>
      </c>
      <c r="G202" s="152">
        <v>0</v>
      </c>
      <c r="H202" s="32">
        <f t="shared" si="64"/>
        <v>0</v>
      </c>
      <c r="I202" s="152">
        <v>0</v>
      </c>
      <c r="J202" s="32">
        <f t="shared" si="65"/>
        <v>0</v>
      </c>
      <c r="K202" s="18">
        <f t="shared" si="66"/>
        <v>0</v>
      </c>
      <c r="L202" s="32">
        <f t="shared" si="67"/>
        <v>0</v>
      </c>
      <c r="M202" s="18">
        <f t="shared" si="69"/>
        <v>1</v>
      </c>
      <c r="N202" s="32">
        <f t="shared" si="68"/>
        <v>0</v>
      </c>
    </row>
    <row r="203" spans="1:14" s="19" customFormat="1" x14ac:dyDescent="0.2">
      <c r="A203" s="72"/>
      <c r="B203" s="240" t="str">
        <f t="shared" ref="B203" si="77">IF(A203="","",VLOOKUP(A203,$A$30:$C$35,2,FALSE))</f>
        <v/>
      </c>
      <c r="C203" s="83"/>
      <c r="D203" s="428"/>
      <c r="E203" s="429"/>
      <c r="F203" s="151">
        <v>0</v>
      </c>
      <c r="G203" s="152">
        <v>0</v>
      </c>
      <c r="H203" s="32">
        <f t="shared" ref="H203" si="78">SUM(F203*G203)</f>
        <v>0</v>
      </c>
      <c r="I203" s="152">
        <v>0</v>
      </c>
      <c r="J203" s="32">
        <f t="shared" ref="J203" si="79">SUM(F203*I203)</f>
        <v>0</v>
      </c>
      <c r="K203" s="18">
        <f t="shared" ref="K203" si="80">SUM(G203+I203)</f>
        <v>0</v>
      </c>
      <c r="L203" s="32">
        <f t="shared" ref="L203" si="81">SUM(F203*K203)</f>
        <v>0</v>
      </c>
      <c r="M203" s="18">
        <f t="shared" ref="M203" si="82">SUM(100%-K203)</f>
        <v>1</v>
      </c>
      <c r="N203" s="32">
        <f t="shared" ref="N203" si="83">SUM(F203-L203)</f>
        <v>0</v>
      </c>
    </row>
    <row r="204" spans="1:14" s="19" customFormat="1" x14ac:dyDescent="0.2">
      <c r="A204" s="72"/>
      <c r="B204" s="240" t="str">
        <f t="shared" si="63"/>
        <v/>
      </c>
      <c r="C204" s="83"/>
      <c r="D204" s="428"/>
      <c r="E204" s="429"/>
      <c r="F204" s="151">
        <v>0</v>
      </c>
      <c r="G204" s="152">
        <v>0</v>
      </c>
      <c r="H204" s="32">
        <f t="shared" si="64"/>
        <v>0</v>
      </c>
      <c r="I204" s="152">
        <v>0</v>
      </c>
      <c r="J204" s="32">
        <f t="shared" si="65"/>
        <v>0</v>
      </c>
      <c r="K204" s="18">
        <f t="shared" si="66"/>
        <v>0</v>
      </c>
      <c r="L204" s="32">
        <f t="shared" si="67"/>
        <v>0</v>
      </c>
      <c r="M204" s="18">
        <f t="shared" si="69"/>
        <v>1</v>
      </c>
      <c r="N204" s="32">
        <f t="shared" si="68"/>
        <v>0</v>
      </c>
    </row>
    <row r="205" spans="1:14" s="19" customFormat="1" x14ac:dyDescent="0.2">
      <c r="A205" s="72"/>
      <c r="B205" s="240" t="str">
        <f t="shared" si="63"/>
        <v/>
      </c>
      <c r="C205" s="83"/>
      <c r="D205" s="428"/>
      <c r="E205" s="429"/>
      <c r="F205" s="151">
        <v>0</v>
      </c>
      <c r="G205" s="152">
        <v>0</v>
      </c>
      <c r="H205" s="32">
        <f t="shared" si="64"/>
        <v>0</v>
      </c>
      <c r="I205" s="152">
        <v>0</v>
      </c>
      <c r="J205" s="32">
        <f t="shared" si="65"/>
        <v>0</v>
      </c>
      <c r="K205" s="18">
        <f t="shared" si="66"/>
        <v>0</v>
      </c>
      <c r="L205" s="32">
        <f t="shared" si="67"/>
        <v>0</v>
      </c>
      <c r="M205" s="18">
        <f t="shared" si="69"/>
        <v>1</v>
      </c>
      <c r="N205" s="32">
        <f t="shared" si="68"/>
        <v>0</v>
      </c>
    </row>
    <row r="206" spans="1:14" s="19" customFormat="1" x14ac:dyDescent="0.2">
      <c r="A206" s="72"/>
      <c r="B206" s="240" t="str">
        <f t="shared" si="63"/>
        <v/>
      </c>
      <c r="C206" s="83"/>
      <c r="D206" s="428"/>
      <c r="E206" s="429"/>
      <c r="F206" s="151">
        <v>0</v>
      </c>
      <c r="G206" s="153">
        <v>0</v>
      </c>
      <c r="H206" s="32">
        <f t="shared" si="64"/>
        <v>0</v>
      </c>
      <c r="I206" s="152">
        <v>0</v>
      </c>
      <c r="J206" s="32">
        <f t="shared" si="65"/>
        <v>0</v>
      </c>
      <c r="K206" s="18">
        <f t="shared" si="66"/>
        <v>0</v>
      </c>
      <c r="L206" s="32">
        <f t="shared" si="67"/>
        <v>0</v>
      </c>
      <c r="M206" s="18">
        <f t="shared" si="69"/>
        <v>1</v>
      </c>
      <c r="N206" s="32">
        <f t="shared" si="68"/>
        <v>0</v>
      </c>
    </row>
    <row r="207" spans="1:14" s="19" customFormat="1" x14ac:dyDescent="0.2">
      <c r="A207" s="72"/>
      <c r="B207" s="240" t="str">
        <f t="shared" si="63"/>
        <v/>
      </c>
      <c r="C207" s="83"/>
      <c r="D207" s="428"/>
      <c r="E207" s="429"/>
      <c r="F207" s="151">
        <v>0</v>
      </c>
      <c r="G207" s="153">
        <v>0</v>
      </c>
      <c r="H207" s="32">
        <f t="shared" si="64"/>
        <v>0</v>
      </c>
      <c r="I207" s="152">
        <v>0</v>
      </c>
      <c r="J207" s="32">
        <f>SUM(F207*I207)</f>
        <v>0</v>
      </c>
      <c r="K207" s="18">
        <f>SUM(G207+I207)</f>
        <v>0</v>
      </c>
      <c r="L207" s="32">
        <f>SUM(F207*K207)</f>
        <v>0</v>
      </c>
      <c r="M207" s="18">
        <f t="shared" si="69"/>
        <v>1</v>
      </c>
      <c r="N207" s="32">
        <f>SUM(F207-L207)</f>
        <v>0</v>
      </c>
    </row>
    <row r="208" spans="1:14" s="19" customFormat="1" x14ac:dyDescent="0.2">
      <c r="A208" s="72"/>
      <c r="B208" s="240" t="str">
        <f t="shared" si="63"/>
        <v/>
      </c>
      <c r="C208" s="83"/>
      <c r="D208" s="428"/>
      <c r="E208" s="429"/>
      <c r="F208" s="151">
        <v>0</v>
      </c>
      <c r="G208" s="153">
        <v>0</v>
      </c>
      <c r="H208" s="32">
        <f t="shared" si="64"/>
        <v>0</v>
      </c>
      <c r="I208" s="152">
        <v>0</v>
      </c>
      <c r="J208" s="32">
        <f>SUM(F208*I208)</f>
        <v>0</v>
      </c>
      <c r="K208" s="18">
        <f>SUM(G208+I208)</f>
        <v>0</v>
      </c>
      <c r="L208" s="32">
        <f>SUM(F208*K208)</f>
        <v>0</v>
      </c>
      <c r="M208" s="18">
        <f t="shared" si="69"/>
        <v>1</v>
      </c>
      <c r="N208" s="32">
        <f>SUM(F208-L208)</f>
        <v>0</v>
      </c>
    </row>
    <row r="209" spans="1:14" s="19" customFormat="1" x14ac:dyDescent="0.2">
      <c r="A209" s="72"/>
      <c r="B209" s="240" t="str">
        <f t="shared" si="63"/>
        <v/>
      </c>
      <c r="C209" s="83"/>
      <c r="D209" s="428"/>
      <c r="E209" s="429"/>
      <c r="F209" s="151">
        <v>0</v>
      </c>
      <c r="G209" s="152">
        <v>0</v>
      </c>
      <c r="H209" s="32">
        <f t="shared" si="64"/>
        <v>0</v>
      </c>
      <c r="I209" s="152">
        <v>0</v>
      </c>
      <c r="J209" s="32">
        <f>SUM(F209*I209)</f>
        <v>0</v>
      </c>
      <c r="K209" s="18">
        <f>SUM(G209+I209)</f>
        <v>0</v>
      </c>
      <c r="L209" s="32">
        <f>SUM(F209*K209)</f>
        <v>0</v>
      </c>
      <c r="M209" s="18">
        <f t="shared" si="69"/>
        <v>1</v>
      </c>
      <c r="N209" s="32">
        <f>SUM(F209-L209)</f>
        <v>0</v>
      </c>
    </row>
    <row r="210" spans="1:14" s="19" customFormat="1" x14ac:dyDescent="0.2">
      <c r="A210" s="22"/>
      <c r="B210" s="477" t="s">
        <v>184</v>
      </c>
      <c r="C210" s="477"/>
      <c r="D210" s="477"/>
      <c r="E210" s="478"/>
      <c r="F210" s="32">
        <f>SUMIF(F120:F159,"&gt;0")+SUMIF(F175:F209,"&gt;0")</f>
        <v>0</v>
      </c>
      <c r="G210" s="74"/>
      <c r="H210" s="75">
        <f>SUMIF(H120:H159,"&gt;0")+SUMIF(H175:H209,"&gt;0")</f>
        <v>0</v>
      </c>
      <c r="I210" s="49"/>
      <c r="J210" s="32">
        <f>SUMIF(J120:J159,"&gt;0")+SUMIF(J175:J209,"&gt;0")</f>
        <v>0</v>
      </c>
      <c r="K210" s="49"/>
      <c r="L210" s="32">
        <f>SUMIF(L120:L159,"&gt;0")+SUMIF(L175:L209,"&gt;0")</f>
        <v>0</v>
      </c>
      <c r="M210" s="63"/>
      <c r="N210" s="32">
        <f>SUMIF(N120:N159,"&gt;0")+SUMIF(N175:N209,"&gt;0")</f>
        <v>0</v>
      </c>
    </row>
    <row r="211" spans="1:14" s="19" customFormat="1" x14ac:dyDescent="0.2">
      <c r="A211" s="23"/>
      <c r="B211" s="479" t="s">
        <v>185</v>
      </c>
      <c r="C211" s="479"/>
      <c r="D211" s="479"/>
      <c r="E211" s="480"/>
      <c r="F211" s="75">
        <f>SUMIF(F120:F159,"&lt;0")+SUMIF(F175:F209,"&lt;0")</f>
        <v>0</v>
      </c>
      <c r="G211" s="73"/>
      <c r="H211" s="75">
        <f>SUMIF(H120:H159,"&lt;0")+SUMIF(H175:H209,"&lt;0")</f>
        <v>0</v>
      </c>
      <c r="I211" s="49"/>
      <c r="J211" s="32">
        <f>SUMIF(J120:J159,"&lt;0")+SUMIF(J175:J209,"&lt;0")</f>
        <v>0</v>
      </c>
      <c r="K211" s="49"/>
      <c r="L211" s="32">
        <f>SUMIF(L120:L159,"&lt;0")+SUMIF(L175:L209,"&lt;0")</f>
        <v>0</v>
      </c>
      <c r="M211" s="63"/>
      <c r="N211" s="32">
        <f>SUMIF(N120:N159,"&lt;0")+SUMIF(N175:N209,"&lt;0")</f>
        <v>0</v>
      </c>
    </row>
    <row r="212" spans="1:14" s="19" customFormat="1" x14ac:dyDescent="0.2">
      <c r="A212" s="23"/>
      <c r="B212" s="479" t="s">
        <v>186</v>
      </c>
      <c r="C212" s="479"/>
      <c r="D212" s="479"/>
      <c r="E212" s="480"/>
      <c r="F212" s="32">
        <f>SUM(F210:F211)</f>
        <v>0</v>
      </c>
      <c r="G212" s="73"/>
      <c r="H212" s="75">
        <f>SUM(H210:H211)</f>
        <v>0</v>
      </c>
      <c r="I212" s="49"/>
      <c r="J212" s="32">
        <f>SUM(J210:J211)</f>
        <v>0</v>
      </c>
      <c r="K212" s="49"/>
      <c r="L212" s="32">
        <f>SUM(L210:L211)</f>
        <v>0</v>
      </c>
      <c r="M212" s="63"/>
      <c r="N212" s="32">
        <f>SUM(N210:N211)</f>
        <v>0</v>
      </c>
    </row>
    <row r="213" spans="1:14" x14ac:dyDescent="0.2">
      <c r="A213" s="24"/>
      <c r="B213" s="479" t="s">
        <v>187</v>
      </c>
      <c r="C213" s="479"/>
      <c r="D213" s="479"/>
      <c r="E213" s="480"/>
      <c r="F213" s="69">
        <f>IF($N$11="Design-Build",F104+F212,F212)</f>
        <v>0</v>
      </c>
      <c r="G213" s="73"/>
      <c r="H213" s="69">
        <f>IF($N$11="Design-Build",H104+H212,H212)</f>
        <v>0</v>
      </c>
      <c r="I213" s="49"/>
      <c r="J213" s="69">
        <f>IF($N$11="Design-Build",J104+J212,J212)</f>
        <v>0</v>
      </c>
      <c r="K213" s="49"/>
      <c r="L213" s="69">
        <f>IF($N$11="Design-Build",L104+L212,L212)</f>
        <v>0</v>
      </c>
      <c r="M213" s="63"/>
      <c r="N213" s="69">
        <f>IF($N$11="Design-Build",N104+N212,N212)</f>
        <v>0</v>
      </c>
    </row>
    <row r="214" spans="1:14" ht="30" customHeight="1" x14ac:dyDescent="0.2">
      <c r="A214" s="24"/>
      <c r="B214" s="66"/>
      <c r="C214" s="34"/>
      <c r="D214" s="21"/>
      <c r="E214" s="21"/>
      <c r="F214" s="21"/>
      <c r="G214" s="21"/>
      <c r="H214" s="21"/>
      <c r="I214" s="21"/>
      <c r="J214" s="50"/>
      <c r="K214" s="51"/>
    </row>
    <row r="215" spans="1:14" x14ac:dyDescent="0.2">
      <c r="A215" s="16" t="s">
        <v>7</v>
      </c>
      <c r="B215" s="66"/>
      <c r="C215" s="34"/>
      <c r="D215" s="21"/>
      <c r="E215" s="21"/>
      <c r="F215" s="21"/>
      <c r="G215" s="21"/>
      <c r="H215" s="59" t="s">
        <v>183</v>
      </c>
      <c r="I215" s="21"/>
      <c r="J215" s="50"/>
      <c r="K215" s="51"/>
      <c r="N215" s="46" t="str">
        <f>'Summary Payment Certification'!$H$58</f>
        <v>Revised 06/22/2022</v>
      </c>
    </row>
    <row r="216" spans="1:14" x14ac:dyDescent="0.2">
      <c r="A216" s="24"/>
      <c r="B216" s="66"/>
      <c r="C216" s="34"/>
      <c r="D216" s="21"/>
      <c r="E216" s="21"/>
      <c r="F216" s="21"/>
      <c r="G216" s="21"/>
      <c r="H216" s="21"/>
      <c r="I216" s="21"/>
      <c r="J216" s="50"/>
      <c r="K216" s="51"/>
    </row>
    <row r="217" spans="1:14" x14ac:dyDescent="0.2">
      <c r="B217" s="16"/>
      <c r="C217" s="16"/>
      <c r="D217" s="16"/>
      <c r="E217" s="16"/>
      <c r="F217" s="16"/>
      <c r="G217" s="82"/>
      <c r="I217" s="82"/>
      <c r="J217" s="82"/>
      <c r="K217" s="82"/>
      <c r="L217" s="82"/>
      <c r="M217" s="31"/>
    </row>
    <row r="218" spans="1:14" x14ac:dyDescent="0.2">
      <c r="A218" s="16"/>
      <c r="B218" s="16"/>
      <c r="C218" s="16"/>
      <c r="K218" s="46"/>
    </row>
  </sheetData>
  <sheetProtection algorithmName="SHA-512" hashValue="yHZcz8xIjI2lWFgIF+Ycowlp9B9K0dOT+dLEbZemPGzwTc2x+YeXgOGVi/+3V+pEJsVtgIvATDSDGVNN3Lii+A==" saltValue="9q3XdvdkAdOu/59UEHO2Dw==" spinCount="100000" sheet="1" formatRows="0" selectLockedCells="1"/>
  <mergeCells count="245">
    <mergeCell ref="B169:E169"/>
    <mergeCell ref="G169:I169"/>
    <mergeCell ref="J169:K169"/>
    <mergeCell ref="B111:I111"/>
    <mergeCell ref="B112:I112"/>
    <mergeCell ref="B113:E113"/>
    <mergeCell ref="G113:I113"/>
    <mergeCell ref="B114:E114"/>
    <mergeCell ref="G114:I114"/>
    <mergeCell ref="J114:K114"/>
    <mergeCell ref="B166:I166"/>
    <mergeCell ref="B167:I167"/>
    <mergeCell ref="D158:E158"/>
    <mergeCell ref="D159:E159"/>
    <mergeCell ref="D155:E155"/>
    <mergeCell ref="A162:N162"/>
    <mergeCell ref="A163:N163"/>
    <mergeCell ref="A164:N164"/>
    <mergeCell ref="A165:N165"/>
    <mergeCell ref="J167:K167"/>
    <mergeCell ref="J168:K168"/>
    <mergeCell ref="J166:K166"/>
    <mergeCell ref="B168:E168"/>
    <mergeCell ref="G168:I168"/>
    <mergeCell ref="B21:C21"/>
    <mergeCell ref="B22:C22"/>
    <mergeCell ref="B23:C23"/>
    <mergeCell ref="B28:C29"/>
    <mergeCell ref="A24:C24"/>
    <mergeCell ref="B10:I10"/>
    <mergeCell ref="B11:E11"/>
    <mergeCell ref="B12:E12"/>
    <mergeCell ref="B56:I56"/>
    <mergeCell ref="B117:B119"/>
    <mergeCell ref="J113:K113"/>
    <mergeCell ref="M28:N28"/>
    <mergeCell ref="A28:A29"/>
    <mergeCell ref="D28:D29"/>
    <mergeCell ref="E28:F28"/>
    <mergeCell ref="G28:H28"/>
    <mergeCell ref="I28:J28"/>
    <mergeCell ref="K28:L28"/>
    <mergeCell ref="B57:I57"/>
    <mergeCell ref="B58:E58"/>
    <mergeCell ref="G58:I58"/>
    <mergeCell ref="B59:E59"/>
    <mergeCell ref="G59:I59"/>
    <mergeCell ref="D80:E80"/>
    <mergeCell ref="D90:E90"/>
    <mergeCell ref="D91:E91"/>
    <mergeCell ref="C62:C64"/>
    <mergeCell ref="G62:L62"/>
    <mergeCell ref="M62:N63"/>
    <mergeCell ref="D71:E71"/>
    <mergeCell ref="K63:L63"/>
    <mergeCell ref="D72:E72"/>
    <mergeCell ref="D73:E73"/>
    <mergeCell ref="B212:E212"/>
    <mergeCell ref="B213:E213"/>
    <mergeCell ref="D201:E201"/>
    <mergeCell ref="D202:E202"/>
    <mergeCell ref="D204:E204"/>
    <mergeCell ref="D205:E205"/>
    <mergeCell ref="D206:E206"/>
    <mergeCell ref="D207:E207"/>
    <mergeCell ref="D208:E208"/>
    <mergeCell ref="D209:E209"/>
    <mergeCell ref="D189:E189"/>
    <mergeCell ref="D190:E190"/>
    <mergeCell ref="D191:E191"/>
    <mergeCell ref="D192:E192"/>
    <mergeCell ref="D181:E181"/>
    <mergeCell ref="D183:E183"/>
    <mergeCell ref="D184:E184"/>
    <mergeCell ref="B210:E210"/>
    <mergeCell ref="B211:E211"/>
    <mergeCell ref="D193:E193"/>
    <mergeCell ref="D187:E187"/>
    <mergeCell ref="D188:E188"/>
    <mergeCell ref="D203:E203"/>
    <mergeCell ref="D198:E198"/>
    <mergeCell ref="D199:E199"/>
    <mergeCell ref="D200:E200"/>
    <mergeCell ref="D194:E194"/>
    <mergeCell ref="D195:E195"/>
    <mergeCell ref="D196:E196"/>
    <mergeCell ref="D197:E197"/>
    <mergeCell ref="A170:N170"/>
    <mergeCell ref="A171:N171"/>
    <mergeCell ref="D172:E174"/>
    <mergeCell ref="F172:F173"/>
    <mergeCell ref="G172:L172"/>
    <mergeCell ref="M172:N173"/>
    <mergeCell ref="G173:H173"/>
    <mergeCell ref="I173:J173"/>
    <mergeCell ref="K173:L173"/>
    <mergeCell ref="B172:B174"/>
    <mergeCell ref="C172:C174"/>
    <mergeCell ref="A172:A174"/>
    <mergeCell ref="D175:E175"/>
    <mergeCell ref="D176:E176"/>
    <mergeCell ref="D177:E177"/>
    <mergeCell ref="D178:E178"/>
    <mergeCell ref="D179:E179"/>
    <mergeCell ref="D180:E180"/>
    <mergeCell ref="D182:E182"/>
    <mergeCell ref="D185:E185"/>
    <mergeCell ref="D186:E186"/>
    <mergeCell ref="D156:E156"/>
    <mergeCell ref="D157:E157"/>
    <mergeCell ref="D137:E137"/>
    <mergeCell ref="D138:E138"/>
    <mergeCell ref="D139:E139"/>
    <mergeCell ref="D140:E140"/>
    <mergeCell ref="D142:E142"/>
    <mergeCell ref="D147:E147"/>
    <mergeCell ref="D152:E152"/>
    <mergeCell ref="D153:E153"/>
    <mergeCell ref="D154:E154"/>
    <mergeCell ref="D141:E141"/>
    <mergeCell ref="D143:E143"/>
    <mergeCell ref="D144:E144"/>
    <mergeCell ref="D145:E145"/>
    <mergeCell ref="D146:E146"/>
    <mergeCell ref="D148:E148"/>
    <mergeCell ref="D149:E149"/>
    <mergeCell ref="D150:E150"/>
    <mergeCell ref="D151:E151"/>
    <mergeCell ref="D124:E124"/>
    <mergeCell ref="D125:E125"/>
    <mergeCell ref="D126:E126"/>
    <mergeCell ref="D127:E127"/>
    <mergeCell ref="D128:E128"/>
    <mergeCell ref="D129:E129"/>
    <mergeCell ref="D136:E136"/>
    <mergeCell ref="D130:E130"/>
    <mergeCell ref="D131:E131"/>
    <mergeCell ref="D132:E132"/>
    <mergeCell ref="D133:E133"/>
    <mergeCell ref="D134:E134"/>
    <mergeCell ref="D135:E135"/>
    <mergeCell ref="D74:E74"/>
    <mergeCell ref="D75:E75"/>
    <mergeCell ref="D76:E76"/>
    <mergeCell ref="D77:E77"/>
    <mergeCell ref="D78:E78"/>
    <mergeCell ref="D79:E79"/>
    <mergeCell ref="F62:F63"/>
    <mergeCell ref="D65:E65"/>
    <mergeCell ref="D66:E66"/>
    <mergeCell ref="D67:E67"/>
    <mergeCell ref="D68:E68"/>
    <mergeCell ref="D69:E69"/>
    <mergeCell ref="D70:E70"/>
    <mergeCell ref="J59:K59"/>
    <mergeCell ref="J9:K9"/>
    <mergeCell ref="J12:K12"/>
    <mergeCell ref="G11:I11"/>
    <mergeCell ref="G12:I12"/>
    <mergeCell ref="B9:I9"/>
    <mergeCell ref="B62:B64"/>
    <mergeCell ref="D62:E64"/>
    <mergeCell ref="G63:H63"/>
    <mergeCell ref="I63:J63"/>
    <mergeCell ref="A60:N60"/>
    <mergeCell ref="A61:N61"/>
    <mergeCell ref="J11:K11"/>
    <mergeCell ref="A62:A64"/>
    <mergeCell ref="A14:N14"/>
    <mergeCell ref="J58:K58"/>
    <mergeCell ref="A36:C36"/>
    <mergeCell ref="B30:C30"/>
    <mergeCell ref="B31:C31"/>
    <mergeCell ref="B32:C32"/>
    <mergeCell ref="B33:C33"/>
    <mergeCell ref="B34:C34"/>
    <mergeCell ref="B35:C35"/>
    <mergeCell ref="B19:C19"/>
    <mergeCell ref="A5:N5"/>
    <mergeCell ref="A6:N6"/>
    <mergeCell ref="A7:N7"/>
    <mergeCell ref="A8:N8"/>
    <mergeCell ref="J57:K57"/>
    <mergeCell ref="M16:N16"/>
    <mergeCell ref="E16:F16"/>
    <mergeCell ref="G16:H16"/>
    <mergeCell ref="I16:J16"/>
    <mergeCell ref="D16:D17"/>
    <mergeCell ref="A16:A17"/>
    <mergeCell ref="K16:L16"/>
    <mergeCell ref="J56:K56"/>
    <mergeCell ref="J10:K10"/>
    <mergeCell ref="A15:N15"/>
    <mergeCell ref="A27:N27"/>
    <mergeCell ref="A13:K13"/>
    <mergeCell ref="A52:N52"/>
    <mergeCell ref="A53:N53"/>
    <mergeCell ref="A54:N54"/>
    <mergeCell ref="A55:N55"/>
    <mergeCell ref="B16:C17"/>
    <mergeCell ref="B18:C18"/>
    <mergeCell ref="B20:C20"/>
    <mergeCell ref="D86:E86"/>
    <mergeCell ref="D87:E87"/>
    <mergeCell ref="D88:E88"/>
    <mergeCell ref="D81:E81"/>
    <mergeCell ref="D82:E82"/>
    <mergeCell ref="D83:E83"/>
    <mergeCell ref="D84:E84"/>
    <mergeCell ref="D85:E85"/>
    <mergeCell ref="D101:E101"/>
    <mergeCell ref="D97:E97"/>
    <mergeCell ref="D98:E98"/>
    <mergeCell ref="D99:E99"/>
    <mergeCell ref="D100:E100"/>
    <mergeCell ref="D89:E89"/>
    <mergeCell ref="D94:E94"/>
    <mergeCell ref="D95:E95"/>
    <mergeCell ref="D96:E96"/>
    <mergeCell ref="D92:E92"/>
    <mergeCell ref="D93:E93"/>
    <mergeCell ref="B102:E102"/>
    <mergeCell ref="B103:E103"/>
    <mergeCell ref="B104:E104"/>
    <mergeCell ref="A108:N108"/>
    <mergeCell ref="A109:N109"/>
    <mergeCell ref="A110:N110"/>
    <mergeCell ref="A107:N107"/>
    <mergeCell ref="D122:E122"/>
    <mergeCell ref="D123:E123"/>
    <mergeCell ref="D121:E121"/>
    <mergeCell ref="A115:N115"/>
    <mergeCell ref="D117:E119"/>
    <mergeCell ref="F117:F118"/>
    <mergeCell ref="G117:L117"/>
    <mergeCell ref="M117:N118"/>
    <mergeCell ref="G118:H118"/>
    <mergeCell ref="I118:J118"/>
    <mergeCell ref="K118:L118"/>
    <mergeCell ref="J112:K112"/>
    <mergeCell ref="C117:C119"/>
    <mergeCell ref="A116:N116"/>
    <mergeCell ref="D120:E120"/>
    <mergeCell ref="J111:K111"/>
    <mergeCell ref="A117:A119"/>
  </mergeCells>
  <conditionalFormatting sqref="A16:N24 A65:N104">
    <cfRule type="expression" dxfId="40" priority="7">
      <formula>$N$11&lt;&gt;"Design-Build"</formula>
    </cfRule>
  </conditionalFormatting>
  <dataValidations count="3">
    <dataValidation type="list" showInputMessage="1" showErrorMessage="1" sqref="A175:A209 A120:A159">
      <formula1>$A$30:$A$35</formula1>
    </dataValidation>
    <dataValidation type="custom" allowBlank="1" showInputMessage="1" showErrorMessage="1" errorTitle="Restricted Cell" error="Cell is restricted and cannot be modified." sqref="B175:B209 B120:B159 B65:B101">
      <formula1>""</formula1>
    </dataValidation>
    <dataValidation type="list" showInputMessage="1" showErrorMessage="1" sqref="A65:A101">
      <formula1>$A$18:$A$23</formula1>
    </dataValidation>
  </dataValidations>
  <printOptions horizontalCentered="1"/>
  <pageMargins left="0.25" right="0.25" top="0.25" bottom="0.25" header="0.3" footer="0.3"/>
  <pageSetup scale="75" fitToHeight="0" orientation="landscape" r:id="rId1"/>
  <headerFooter alignWithMargins="0"/>
  <rowBreaks count="3" manualBreakCount="3">
    <brk id="51" max="13" man="1"/>
    <brk id="106" max="13" man="1"/>
    <brk id="161" max="1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tabColor theme="6" tint="0.59999389629810485"/>
    <pageSetUpPr fitToPage="1"/>
  </sheetPr>
  <dimension ref="A1:Q58"/>
  <sheetViews>
    <sheetView view="pageBreakPreview" topLeftCell="A7" zoomScale="70" zoomScaleNormal="70" zoomScaleSheetLayoutView="70" workbookViewId="0">
      <selection activeCell="E29" sqref="E29"/>
    </sheetView>
  </sheetViews>
  <sheetFormatPr defaultColWidth="7.625" defaultRowHeight="12.75" x14ac:dyDescent="0.2"/>
  <cols>
    <col min="1" max="1" width="13.25" customWidth="1"/>
    <col min="2" max="2" width="11.125" customWidth="1"/>
    <col min="3" max="3" width="14.375" customWidth="1"/>
    <col min="4" max="4" width="11.75" customWidth="1"/>
    <col min="5" max="5" width="23" customWidth="1"/>
    <col min="6" max="8" width="16.625" customWidth="1"/>
  </cols>
  <sheetData>
    <row r="1" spans="1:8" ht="26.45" customHeight="1" x14ac:dyDescent="0.2">
      <c r="A1" s="282" t="s">
        <v>6</v>
      </c>
      <c r="B1" s="282"/>
      <c r="C1" s="282"/>
      <c r="D1" s="282"/>
      <c r="E1" s="282"/>
      <c r="F1" s="282"/>
      <c r="G1" s="282"/>
      <c r="H1" s="282"/>
    </row>
    <row r="2" spans="1:8" ht="24" customHeight="1" x14ac:dyDescent="0.2">
      <c r="A2" s="282"/>
      <c r="B2" s="282"/>
      <c r="C2" s="282"/>
      <c r="D2" s="282"/>
      <c r="E2" s="282"/>
      <c r="F2" s="282"/>
      <c r="G2" s="282"/>
      <c r="H2" s="282"/>
    </row>
    <row r="3" spans="1:8" ht="18" customHeight="1" x14ac:dyDescent="0.2">
      <c r="A3" s="282"/>
      <c r="B3" s="282"/>
      <c r="C3" s="282"/>
      <c r="D3" s="282"/>
      <c r="E3" s="282"/>
      <c r="F3" s="282"/>
      <c r="G3" s="282"/>
      <c r="H3" s="282"/>
    </row>
    <row r="4" spans="1:8" ht="18" customHeight="1" x14ac:dyDescent="0.2">
      <c r="A4" s="282"/>
      <c r="B4" s="282"/>
      <c r="C4" s="282"/>
      <c r="D4" s="282"/>
      <c r="E4" s="282"/>
      <c r="F4" s="282"/>
      <c r="G4" s="282"/>
      <c r="H4" s="282"/>
    </row>
    <row r="5" spans="1:8" ht="18" customHeight="1" x14ac:dyDescent="0.2">
      <c r="A5" s="282"/>
      <c r="B5" s="282"/>
      <c r="C5" s="282"/>
      <c r="D5" s="282"/>
      <c r="E5" s="282"/>
      <c r="F5" s="282"/>
      <c r="G5" s="282"/>
      <c r="H5" s="282"/>
    </row>
    <row r="6" spans="1:8" ht="13.5" customHeight="1" x14ac:dyDescent="0.2">
      <c r="A6" s="283" t="s">
        <v>0</v>
      </c>
      <c r="B6" s="283"/>
      <c r="C6" s="283"/>
      <c r="D6" s="283"/>
      <c r="E6" s="283"/>
      <c r="F6" s="283"/>
      <c r="G6" s="283"/>
      <c r="H6" s="284"/>
    </row>
    <row r="7" spans="1:8" s="1" customFormat="1" ht="12.75" customHeight="1" x14ac:dyDescent="0.2">
      <c r="A7" s="285" t="s">
        <v>1</v>
      </c>
      <c r="B7" s="285"/>
      <c r="C7" s="285"/>
      <c r="D7" s="285"/>
      <c r="E7" s="285"/>
      <c r="F7" s="285"/>
      <c r="G7" s="285"/>
      <c r="H7" s="284"/>
    </row>
    <row r="8" spans="1:8" s="1" customFormat="1" ht="12.75" customHeight="1" x14ac:dyDescent="0.2">
      <c r="A8" s="286" t="s">
        <v>123</v>
      </c>
      <c r="B8" s="286"/>
      <c r="C8" s="286"/>
      <c r="D8" s="286"/>
      <c r="E8" s="286"/>
      <c r="F8" s="286"/>
      <c r="G8" s="286"/>
      <c r="H8" s="286"/>
    </row>
    <row r="9" spans="1:8" s="2" customFormat="1" ht="19.899999999999999" customHeight="1" x14ac:dyDescent="0.2">
      <c r="A9" s="287" t="s">
        <v>5</v>
      </c>
      <c r="B9" s="288"/>
      <c r="C9" s="288"/>
      <c r="D9" s="288"/>
      <c r="E9" s="288"/>
      <c r="F9" s="288"/>
      <c r="G9" s="288"/>
      <c r="H9" s="289"/>
    </row>
    <row r="10" spans="1:8" s="2" customFormat="1" ht="19.899999999999999" customHeight="1" x14ac:dyDescent="0.2">
      <c r="A10" s="290"/>
      <c r="B10" s="291"/>
      <c r="C10" s="291"/>
      <c r="D10" s="291"/>
      <c r="E10" s="291"/>
      <c r="F10" s="291"/>
      <c r="G10" s="291"/>
      <c r="H10" s="292"/>
    </row>
    <row r="11" spans="1:8" s="2" customFormat="1" ht="19.899999999999999" customHeight="1" x14ac:dyDescent="0.2">
      <c r="A11" s="293"/>
      <c r="B11" s="294"/>
      <c r="C11" s="294"/>
      <c r="D11" s="294"/>
      <c r="E11" s="294"/>
      <c r="F11" s="294"/>
      <c r="G11" s="294"/>
      <c r="H11" s="295"/>
    </row>
    <row r="12" spans="1:8" s="42" customFormat="1" ht="18.600000000000001" customHeight="1" x14ac:dyDescent="0.2">
      <c r="A12" s="137" t="s">
        <v>8</v>
      </c>
      <c r="B12" s="331">
        <f>'Project 2 - Items of Work'!B11</f>
        <v>0</v>
      </c>
      <c r="C12" s="331"/>
      <c r="D12" s="331"/>
      <c r="E12" s="331"/>
      <c r="F12" s="7" t="s">
        <v>10</v>
      </c>
      <c r="G12" s="331">
        <f>'Project 2 - Items of Work'!E12</f>
        <v>0</v>
      </c>
      <c r="H12" s="331"/>
    </row>
    <row r="13" spans="1:8" s="42" customFormat="1" ht="24" customHeight="1" x14ac:dyDescent="0.25">
      <c r="A13" s="138" t="s">
        <v>9</v>
      </c>
      <c r="B13" s="139">
        <f>'Project 2 - Items of Work'!J12</f>
        <v>0</v>
      </c>
      <c r="D13" s="158" t="s">
        <v>217</v>
      </c>
      <c r="E13" s="140">
        <f>'Project 2 - Items of Work'!J11</f>
        <v>0</v>
      </c>
      <c r="F13" s="43" t="s">
        <v>202</v>
      </c>
      <c r="G13" s="44" t="s">
        <v>2</v>
      </c>
      <c r="H13" s="44" t="s">
        <v>3</v>
      </c>
    </row>
    <row r="14" spans="1:8" s="3" customFormat="1" ht="19.149999999999999" customHeight="1" x14ac:dyDescent="0.2">
      <c r="A14" s="24" t="s">
        <v>190</v>
      </c>
      <c r="B14" s="24"/>
      <c r="C14" s="24"/>
      <c r="D14" s="24"/>
      <c r="E14" s="39"/>
      <c r="F14" s="224" t="str">
        <f>IF('Project 2 - Items of Work'!$L$12&lt;&gt;"Design-Build","N/A",'Project 2 - Items of Work'!D139)</f>
        <v>N/A</v>
      </c>
      <c r="G14" s="224">
        <f>'Project 2 - Items of Work'!D142</f>
        <v>0</v>
      </c>
      <c r="H14" s="224">
        <f t="shared" ref="H14:H27" si="0">SUM(F14:G14)</f>
        <v>0</v>
      </c>
    </row>
    <row r="15" spans="1:8" s="3" customFormat="1" ht="19.149999999999999" customHeight="1" x14ac:dyDescent="0.2">
      <c r="A15" s="220" t="s">
        <v>167</v>
      </c>
      <c r="B15" s="220"/>
      <c r="C15" s="220"/>
      <c r="D15" s="220"/>
      <c r="E15" s="222" t="s">
        <v>100</v>
      </c>
      <c r="F15" s="224" t="str">
        <f>IF('Project 2 - Items of Work'!$L$12&lt;&gt;"Design-Build","N/A",'Project 2 - Changes'!$D$24)</f>
        <v>N/A</v>
      </c>
      <c r="G15" s="224">
        <f>'Project 2 - Changes'!$D$36</f>
        <v>0</v>
      </c>
      <c r="H15" s="224">
        <f t="shared" si="0"/>
        <v>0</v>
      </c>
    </row>
    <row r="16" spans="1:8" s="3" customFormat="1" ht="19.149999999999999" customHeight="1" x14ac:dyDescent="0.2">
      <c r="A16" s="220"/>
      <c r="B16" s="220"/>
      <c r="C16" s="220"/>
      <c r="D16" s="220"/>
      <c r="E16" s="39" t="s">
        <v>101</v>
      </c>
      <c r="F16" s="84" t="str">
        <f>IF('Project 2 - Items of Work'!$L$12&lt;&gt;"Design-Build","N/A",'Project 2 - Changes'!$F$24)</f>
        <v>N/A</v>
      </c>
      <c r="G16" s="84">
        <f>'Project 2 - Changes'!$F$36</f>
        <v>0</v>
      </c>
      <c r="H16" s="224">
        <f t="shared" si="0"/>
        <v>0</v>
      </c>
    </row>
    <row r="17" spans="1:17" s="3" customFormat="1" ht="19.149999999999999" customHeight="1" x14ac:dyDescent="0.2">
      <c r="A17" s="220"/>
      <c r="B17" s="220"/>
      <c r="C17" s="220"/>
      <c r="D17" s="220"/>
      <c r="E17" s="222" t="s">
        <v>159</v>
      </c>
      <c r="F17" s="224" t="str">
        <f>IF('Project 2 - Items of Work'!$L$12&lt;&gt;"Design-Build","N/A",SUM(F15:F16))</f>
        <v>N/A</v>
      </c>
      <c r="G17" s="224">
        <f>SUM(G15:G16)</f>
        <v>0</v>
      </c>
      <c r="H17" s="224">
        <f t="shared" si="0"/>
        <v>0</v>
      </c>
    </row>
    <row r="18" spans="1:17" s="3" customFormat="1" ht="19.149999999999999" customHeight="1" x14ac:dyDescent="0.2">
      <c r="A18" s="220" t="s">
        <v>188</v>
      </c>
      <c r="B18" s="220"/>
      <c r="C18" s="220"/>
      <c r="D18" s="220"/>
      <c r="E18" s="222"/>
      <c r="F18" s="224" t="str">
        <f>IF('Project 2 - Items of Work'!$L$12&lt;&gt;"Design-Build","N/A",SUM(F14+F17))</f>
        <v>N/A</v>
      </c>
      <c r="G18" s="224">
        <f>SUM(G14+G17)</f>
        <v>0</v>
      </c>
      <c r="H18" s="224">
        <f t="shared" si="0"/>
        <v>0</v>
      </c>
    </row>
    <row r="19" spans="1:17" s="3" customFormat="1" ht="19.149999999999999" customHeight="1" x14ac:dyDescent="0.2">
      <c r="A19" s="220" t="s">
        <v>189</v>
      </c>
      <c r="B19" s="220"/>
      <c r="C19" s="220"/>
      <c r="D19" s="220"/>
      <c r="E19" s="39"/>
      <c r="F19" s="224" t="str">
        <f>IF('Project 2 - Items of Work'!$L$12&lt;&gt;"Design-Build","N/A",SUM('Project 2 - Changes'!$J$19:$J$23))</f>
        <v>N/A</v>
      </c>
      <c r="G19" s="224">
        <f>SUM('Project 2 - Changes'!$J$31:$J$35)</f>
        <v>0</v>
      </c>
      <c r="H19" s="224">
        <f t="shared" si="0"/>
        <v>0</v>
      </c>
    </row>
    <row r="20" spans="1:17" s="3" customFormat="1" ht="19.149999999999999" customHeight="1" x14ac:dyDescent="0.2">
      <c r="A20" s="281" t="s">
        <v>166</v>
      </c>
      <c r="B20" s="281"/>
      <c r="C20" s="281"/>
      <c r="D20" s="281"/>
      <c r="E20" s="39" t="s">
        <v>100</v>
      </c>
      <c r="F20" s="224" t="str">
        <f>IF('Project 2 - Items of Work'!$L$12&lt;&gt;"Design-Build","N/A",SUM(SUMIFS('Project 2 - Changes'!$F$65:$F$101,'Project 2 - Changes'!$A$65:$A$101,'Project 2 - Changes'!$A$18,'Project 2 - Changes'!$F$65:$F$101,{"&gt;0"})))</f>
        <v>N/A</v>
      </c>
      <c r="G20" s="224">
        <f>SUM(SUMIFS('Project 2 - Changes'!$F$120:$F$209,'Project 2 - Changes'!$A$120:$A$209,'Project 2 - Changes'!$A$30,'Project 2 - Changes'!$F$120:$F$209,{"&gt;0"}))</f>
        <v>0</v>
      </c>
      <c r="H20" s="224">
        <f t="shared" si="0"/>
        <v>0</v>
      </c>
    </row>
    <row r="21" spans="1:17" s="3" customFormat="1" ht="17.45" customHeight="1" x14ac:dyDescent="0.2">
      <c r="A21" s="281"/>
      <c r="B21" s="281"/>
      <c r="C21" s="281"/>
      <c r="D21" s="281"/>
      <c r="E21" s="39" t="s">
        <v>101</v>
      </c>
      <c r="F21" s="84" t="str">
        <f>IF('Project 2 - Items of Work'!$L$12&lt;&gt;"Design-Build","N/A",SUM(SUMIFS('Project 2 - Changes'!$F$65:$F$101,'Project 2 - Changes'!$A$65:$A$101,'Project 2 - Changes'!$A$18,'Project 2 - Changes'!$F$65:$F$101,{"&lt;0"})))</f>
        <v>N/A</v>
      </c>
      <c r="G21" s="88">
        <f>SUM(SUMIFS('Project 2 - Changes'!$F$120:$F$209,'Project 2 - Changes'!$A$120:$A$209,'Project 2 - Changes'!$A$30,'Project 2 - Changes'!$F$120:$F$209,{"&lt;0"}))</f>
        <v>0</v>
      </c>
      <c r="H21" s="224">
        <f t="shared" si="0"/>
        <v>0</v>
      </c>
    </row>
    <row r="22" spans="1:17" s="3" customFormat="1" ht="17.45" customHeight="1" x14ac:dyDescent="0.2">
      <c r="A22" s="296"/>
      <c r="B22" s="296"/>
      <c r="C22" s="296"/>
      <c r="D22" s="296"/>
      <c r="E22" s="39" t="s">
        <v>159</v>
      </c>
      <c r="F22" s="224" t="str">
        <f>IF('Project 2 - Items of Work'!$L$12&lt;&gt;"Design-Build","N/A",SUM(F20:F21))</f>
        <v>N/A</v>
      </c>
      <c r="G22" s="224">
        <f>SUM(G20:G21)</f>
        <v>0</v>
      </c>
      <c r="H22" s="224">
        <f t="shared" si="0"/>
        <v>0</v>
      </c>
    </row>
    <row r="23" spans="1:17" s="3" customFormat="1" ht="18" customHeight="1" x14ac:dyDescent="0.2">
      <c r="A23" s="281" t="s">
        <v>195</v>
      </c>
      <c r="B23" s="281"/>
      <c r="C23" s="281"/>
      <c r="D23" s="281"/>
      <c r="E23" s="297"/>
      <c r="F23" s="224" t="str">
        <f>IF('Project 2 - Items of Work'!$L$12&lt;&gt;"Design-Build","N/A",SUM(F14+F19+F22))</f>
        <v>N/A</v>
      </c>
      <c r="G23" s="224">
        <f>SUM(G14+G19+G22)</f>
        <v>0</v>
      </c>
      <c r="H23" s="224">
        <f t="shared" si="0"/>
        <v>0</v>
      </c>
    </row>
    <row r="24" spans="1:17" s="4" customFormat="1" ht="19.149999999999999" customHeight="1" x14ac:dyDescent="0.2">
      <c r="A24" s="280" t="s">
        <v>87</v>
      </c>
      <c r="B24" s="280"/>
      <c r="C24" s="280"/>
      <c r="D24" s="280"/>
      <c r="E24" s="281"/>
      <c r="F24" s="165" t="str">
        <f>IF('Project 2 - Items of Work'!$L$12&lt;&gt;"Design-Build","N/A",'Project 2 - Items of Work'!J139)</f>
        <v>N/A</v>
      </c>
      <c r="G24" s="62">
        <f>'Project 2 - Items of Work'!J142</f>
        <v>0</v>
      </c>
      <c r="H24" s="224">
        <f t="shared" si="0"/>
        <v>0</v>
      </c>
    </row>
    <row r="25" spans="1:17" s="4" customFormat="1" ht="19.149999999999999" customHeight="1" x14ac:dyDescent="0.2">
      <c r="A25" s="299" t="s">
        <v>191</v>
      </c>
      <c r="B25" s="299"/>
      <c r="C25" s="299"/>
      <c r="D25" s="299"/>
      <c r="E25" s="299"/>
      <c r="F25" s="60" t="str">
        <f>IF('Project 2 - Items of Work'!$L$12&lt;&gt;"Design-Build","N/A",'Project 2 - Changes'!$L$24)</f>
        <v>N/A</v>
      </c>
      <c r="G25" s="60">
        <f>'Project 2 - Changes'!$L$36</f>
        <v>0</v>
      </c>
      <c r="H25" s="224">
        <f t="shared" si="0"/>
        <v>0</v>
      </c>
    </row>
    <row r="26" spans="1:17" s="4" customFormat="1" ht="19.149999999999999" customHeight="1" x14ac:dyDescent="0.2">
      <c r="A26" s="299" t="s">
        <v>152</v>
      </c>
      <c r="B26" s="299"/>
      <c r="C26" s="299"/>
      <c r="D26" s="299"/>
      <c r="E26" s="299"/>
      <c r="F26" s="60" t="str">
        <f>IF('Project 2 - Items of Work'!$L$12&lt;&gt;"Design-Build","N/A",SUM(F24:F25))</f>
        <v>N/A</v>
      </c>
      <c r="G26" s="60">
        <f>SUM(G24:G25)</f>
        <v>0</v>
      </c>
      <c r="H26" s="224">
        <f t="shared" si="0"/>
        <v>0</v>
      </c>
    </row>
    <row r="27" spans="1:17" s="4" customFormat="1" ht="19.149999999999999" customHeight="1" x14ac:dyDescent="0.2">
      <c r="A27" s="299" t="s">
        <v>153</v>
      </c>
      <c r="B27" s="299"/>
      <c r="C27" s="299"/>
      <c r="D27" s="299"/>
      <c r="E27" s="300"/>
      <c r="F27" s="61" t="str">
        <f>IF('Project 2 - Items of Work'!$L$12&lt;&gt;"Design-Build","N/A",'Project 2 - Items of Work'!H139+'Project 2 - Changes'!J104)</f>
        <v>N/A</v>
      </c>
      <c r="G27" s="61">
        <f>'Project 2 - Items of Work'!H142+'Project 2 - Changes'!J212</f>
        <v>0</v>
      </c>
      <c r="H27" s="62">
        <f t="shared" si="0"/>
        <v>0</v>
      </c>
    </row>
    <row r="28" spans="1:17" s="4" customFormat="1" ht="18" customHeight="1" x14ac:dyDescent="0.2">
      <c r="A28" s="339" t="s">
        <v>161</v>
      </c>
      <c r="B28" s="339"/>
      <c r="C28" s="339"/>
      <c r="D28" s="339"/>
      <c r="E28" s="339"/>
      <c r="F28" s="302" t="s">
        <v>72</v>
      </c>
      <c r="G28" s="302">
        <f>G27*E29</f>
        <v>0</v>
      </c>
      <c r="H28" s="302">
        <f>G28</f>
        <v>0</v>
      </c>
    </row>
    <row r="29" spans="1:17" s="4" customFormat="1" ht="13.15" customHeight="1" x14ac:dyDescent="0.2">
      <c r="A29" s="334" t="s">
        <v>209</v>
      </c>
      <c r="B29" s="334"/>
      <c r="C29" s="334"/>
      <c r="D29" s="335"/>
      <c r="E29" s="52"/>
      <c r="F29" s="303"/>
      <c r="G29" s="303"/>
      <c r="H29" s="303"/>
    </row>
    <row r="30" spans="1:17" s="30" customFormat="1" ht="27" customHeight="1" x14ac:dyDescent="0.2">
      <c r="A30" s="342" t="s">
        <v>165</v>
      </c>
      <c r="B30" s="342"/>
      <c r="C30" s="342"/>
      <c r="D30" s="342"/>
      <c r="E30" s="343"/>
      <c r="F30" s="156" t="s">
        <v>72</v>
      </c>
      <c r="G30" s="37"/>
      <c r="H30" s="38">
        <f>G30</f>
        <v>0</v>
      </c>
    </row>
    <row r="31" spans="1:17" s="4" customFormat="1" ht="18.600000000000001" customHeight="1" x14ac:dyDescent="0.2">
      <c r="A31" s="280" t="s">
        <v>162</v>
      </c>
      <c r="B31" s="280"/>
      <c r="C31" s="280"/>
      <c r="D31" s="280"/>
      <c r="E31" s="297"/>
      <c r="F31" s="156" t="s">
        <v>72</v>
      </c>
      <c r="G31" s="60">
        <f>SUM(G28:G30)</f>
        <v>0</v>
      </c>
      <c r="H31" s="62">
        <f>G31</f>
        <v>0</v>
      </c>
      <c r="Q31" s="27"/>
    </row>
    <row r="32" spans="1:17" s="4" customFormat="1" ht="19.149999999999999" customHeight="1" x14ac:dyDescent="0.2">
      <c r="A32" s="280" t="s">
        <v>163</v>
      </c>
      <c r="B32" s="280"/>
      <c r="C32" s="280"/>
      <c r="D32" s="280"/>
      <c r="E32" s="281"/>
      <c r="F32" s="60" t="str">
        <f>F26</f>
        <v>N/A</v>
      </c>
      <c r="G32" s="60">
        <f>G26-G31</f>
        <v>0</v>
      </c>
      <c r="H32" s="224">
        <f>H26-H31</f>
        <v>0</v>
      </c>
    </row>
    <row r="33" spans="1:8" s="4" customFormat="1" ht="19.149999999999999" customHeight="1" thickBot="1" x14ac:dyDescent="0.25">
      <c r="A33" s="280" t="s">
        <v>164</v>
      </c>
      <c r="B33" s="280"/>
      <c r="C33" s="280"/>
      <c r="D33" s="280"/>
      <c r="E33" s="281"/>
      <c r="F33" s="155"/>
      <c r="G33" s="155"/>
      <c r="H33" s="166">
        <f>SUM(F33:G33)</f>
        <v>0</v>
      </c>
    </row>
    <row r="34" spans="1:8" s="4" customFormat="1" ht="19.149999999999999" customHeight="1" thickBot="1" x14ac:dyDescent="0.3">
      <c r="A34" s="332" t="s">
        <v>236</v>
      </c>
      <c r="B34" s="333"/>
      <c r="C34" s="333"/>
      <c r="D34" s="333"/>
      <c r="E34" s="333"/>
      <c r="F34" s="172" t="str">
        <f>IF('Project 2 - Items of Work'!$L$12&lt;&gt;"Design-Build","N/A",F32-F33)</f>
        <v>N/A</v>
      </c>
      <c r="G34" s="172">
        <f>G32-G33</f>
        <v>0</v>
      </c>
      <c r="H34" s="53">
        <f>SUM(F34:G34)</f>
        <v>0</v>
      </c>
    </row>
    <row r="35" spans="1:8" s="4" customFormat="1" ht="19.149999999999999" customHeight="1" x14ac:dyDescent="0.2">
      <c r="A35" s="280" t="s">
        <v>192</v>
      </c>
      <c r="B35" s="280"/>
      <c r="C35" s="280"/>
      <c r="D35" s="280"/>
      <c r="E35" s="280"/>
      <c r="F35" s="224" t="str">
        <f>IF('Project 2 - Items of Work'!$L$12&lt;&gt;"Design-Build","N/A",SUM(F23-F32))</f>
        <v>N/A</v>
      </c>
      <c r="G35" s="224">
        <f>SUM(G23-G32)</f>
        <v>0</v>
      </c>
      <c r="H35" s="224">
        <f>SUM(H23-H32)</f>
        <v>0</v>
      </c>
    </row>
    <row r="36" spans="1:8" s="5" customFormat="1" ht="19.149999999999999" customHeight="1" x14ac:dyDescent="0.2">
      <c r="A36" s="280" t="s">
        <v>193</v>
      </c>
      <c r="B36" s="280"/>
      <c r="C36" s="280"/>
      <c r="D36" s="280"/>
      <c r="E36" s="280"/>
      <c r="F36" s="62" t="str">
        <f>IF('Project 2 - Items of Work'!$L$12&lt;&gt;"Design-Build","N/A",SUM(F23-F26))</f>
        <v>N/A</v>
      </c>
      <c r="G36" s="62">
        <f>SUM(G23-G26)</f>
        <v>0</v>
      </c>
      <c r="H36" s="62">
        <f>SUM(H23-H26)</f>
        <v>0</v>
      </c>
    </row>
    <row r="37" spans="1:8" s="5" customFormat="1" ht="19.149999999999999" customHeight="1" x14ac:dyDescent="0.2">
      <c r="A37" s="280" t="s">
        <v>194</v>
      </c>
      <c r="B37" s="280"/>
      <c r="C37" s="280"/>
      <c r="D37" s="280"/>
      <c r="E37" s="280"/>
      <c r="F37" s="173" t="str">
        <f>IFERROR(IF('Project 2 - Items of Work'!$L$12&lt;&gt;"Design-Build","N/A",SUM(F26/F23)),"")</f>
        <v>N/A</v>
      </c>
      <c r="G37" s="171" t="str">
        <f>IFERROR(SUM(G26/G23),"")</f>
        <v/>
      </c>
      <c r="H37" s="171" t="str">
        <f>IFERROR(SUM(H26/H23),"")</f>
        <v/>
      </c>
    </row>
    <row r="38" spans="1:8" s="245" customFormat="1" ht="18" customHeight="1" x14ac:dyDescent="0.2">
      <c r="A38" s="246" t="s">
        <v>237</v>
      </c>
      <c r="B38" s="242"/>
      <c r="C38" s="242"/>
      <c r="D38" s="242"/>
      <c r="E38" s="242"/>
      <c r="F38" s="243"/>
      <c r="G38" s="244"/>
      <c r="H38" s="244"/>
    </row>
    <row r="39" spans="1:8" s="1" customFormat="1" ht="24.95" customHeight="1" x14ac:dyDescent="0.25">
      <c r="A39" s="341">
        <f>'Project 2 - Items of Work'!B12</f>
        <v>0</v>
      </c>
      <c r="B39" s="341"/>
      <c r="C39" s="341"/>
      <c r="D39" s="341"/>
      <c r="E39" s="341"/>
      <c r="F39" s="341"/>
      <c r="G39" s="341"/>
      <c r="H39" s="105" t="str">
        <f>IF('Project 2 - Items of Work'!L11="","",'Project 2 - Items of Work'!L11)</f>
        <v/>
      </c>
    </row>
    <row r="40" spans="1:8" s="1" customFormat="1" ht="11.25" customHeight="1" x14ac:dyDescent="0.2">
      <c r="A40" s="340" t="s">
        <v>124</v>
      </c>
      <c r="B40" s="340"/>
      <c r="C40" s="340"/>
      <c r="D40" s="340"/>
      <c r="E40" s="340"/>
      <c r="F40" s="340"/>
      <c r="G40" s="340"/>
      <c r="H40" s="225" t="s">
        <v>98</v>
      </c>
    </row>
    <row r="41" spans="1:8" s="1" customFormat="1" ht="24.95" customHeight="1" x14ac:dyDescent="0.25">
      <c r="A41" s="338"/>
      <c r="B41" s="338"/>
      <c r="C41" s="338"/>
      <c r="D41" s="338"/>
      <c r="E41" s="337"/>
      <c r="F41" s="337"/>
      <c r="G41" s="337"/>
      <c r="H41" s="104"/>
    </row>
    <row r="42" spans="1:8" s="6" customFormat="1" ht="12.6" customHeight="1" x14ac:dyDescent="0.15">
      <c r="A42" s="318" t="s">
        <v>207</v>
      </c>
      <c r="B42" s="319"/>
      <c r="C42" s="319"/>
      <c r="D42" s="319"/>
      <c r="E42" s="319" t="s">
        <v>94</v>
      </c>
      <c r="F42" s="319"/>
      <c r="G42" s="319"/>
      <c r="H42" s="223" t="s">
        <v>95</v>
      </c>
    </row>
    <row r="43" spans="1:8" s="1" customFormat="1" ht="16.149999999999999" customHeight="1" x14ac:dyDescent="0.2">
      <c r="A43" s="320" t="s">
        <v>0</v>
      </c>
      <c r="B43" s="320"/>
      <c r="C43" s="320"/>
      <c r="D43" s="320"/>
      <c r="E43" s="320"/>
      <c r="F43" s="320"/>
      <c r="G43" s="320"/>
      <c r="H43" s="321"/>
    </row>
    <row r="44" spans="1:8" s="1" customFormat="1" ht="17.45" customHeight="1" x14ac:dyDescent="0.2">
      <c r="A44" s="322" t="s">
        <v>4</v>
      </c>
      <c r="B44" s="323"/>
      <c r="C44" s="323"/>
      <c r="D44" s="323"/>
      <c r="E44" s="323"/>
      <c r="F44" s="323"/>
      <c r="G44" s="323"/>
      <c r="H44" s="324"/>
    </row>
    <row r="45" spans="1:8" s="2" customFormat="1" ht="16.149999999999999" customHeight="1" x14ac:dyDescent="0.2">
      <c r="A45" s="290" t="s">
        <v>107</v>
      </c>
      <c r="B45" s="325"/>
      <c r="C45" s="325"/>
      <c r="D45" s="325"/>
      <c r="E45" s="325"/>
      <c r="F45" s="325"/>
      <c r="G45" s="325"/>
      <c r="H45" s="326"/>
    </row>
    <row r="46" spans="1:8" s="2" customFormat="1" ht="16.149999999999999" customHeight="1" x14ac:dyDescent="0.2">
      <c r="A46" s="327"/>
      <c r="B46" s="325"/>
      <c r="C46" s="325"/>
      <c r="D46" s="325"/>
      <c r="E46" s="325"/>
      <c r="F46" s="325"/>
      <c r="G46" s="325"/>
      <c r="H46" s="326"/>
    </row>
    <row r="47" spans="1:8" s="2" customFormat="1" ht="16.149999999999999" customHeight="1" x14ac:dyDescent="0.2">
      <c r="A47" s="327"/>
      <c r="B47" s="325"/>
      <c r="C47" s="325"/>
      <c r="D47" s="325"/>
      <c r="E47" s="325"/>
      <c r="F47" s="325"/>
      <c r="G47" s="325"/>
      <c r="H47" s="326"/>
    </row>
    <row r="48" spans="1:8" s="2" customFormat="1" ht="16.149999999999999" customHeight="1" x14ac:dyDescent="0.2">
      <c r="A48" s="328"/>
      <c r="B48" s="329"/>
      <c r="C48" s="329"/>
      <c r="D48" s="329"/>
      <c r="E48" s="329"/>
      <c r="F48" s="329"/>
      <c r="G48" s="329"/>
      <c r="H48" s="330"/>
    </row>
    <row r="49" spans="1:8" s="2" customFormat="1" ht="30" customHeight="1" x14ac:dyDescent="0.25">
      <c r="A49" s="167"/>
      <c r="B49" s="167"/>
      <c r="C49" s="167"/>
      <c r="D49" s="336"/>
      <c r="E49" s="336"/>
      <c r="F49" s="336"/>
      <c r="G49" s="336"/>
      <c r="H49" s="169"/>
    </row>
    <row r="50" spans="1:8" x14ac:dyDescent="0.2">
      <c r="A50" s="35" t="s">
        <v>11</v>
      </c>
      <c r="B50" s="35"/>
      <c r="C50" s="35"/>
      <c r="D50" s="35"/>
      <c r="E50" s="29" t="s">
        <v>96</v>
      </c>
      <c r="F50" s="36"/>
      <c r="G50" s="36"/>
      <c r="H50" s="29" t="s">
        <v>95</v>
      </c>
    </row>
    <row r="51" spans="1:8" s="2" customFormat="1" ht="30" customHeight="1" x14ac:dyDescent="0.25">
      <c r="A51" s="168"/>
      <c r="B51" s="168"/>
      <c r="C51" s="168"/>
      <c r="D51" s="337"/>
      <c r="E51" s="337"/>
      <c r="F51" s="337"/>
      <c r="G51" s="337"/>
      <c r="H51" s="170"/>
    </row>
    <row r="52" spans="1:8" x14ac:dyDescent="0.2">
      <c r="A52" s="35" t="s">
        <v>12</v>
      </c>
      <c r="B52" s="35"/>
      <c r="C52" s="35"/>
      <c r="D52" s="35"/>
      <c r="E52" s="29" t="s">
        <v>97</v>
      </c>
      <c r="F52" s="36"/>
      <c r="G52" s="36"/>
      <c r="H52" s="29" t="s">
        <v>95</v>
      </c>
    </row>
    <row r="53" spans="1:8" ht="30" customHeight="1" x14ac:dyDescent="0.2">
      <c r="A53" s="316"/>
      <c r="B53" s="316"/>
      <c r="C53" s="316"/>
      <c r="D53" s="316"/>
      <c r="E53" s="316"/>
      <c r="F53" s="316"/>
      <c r="G53" s="316"/>
      <c r="H53" s="316"/>
    </row>
    <row r="54" spans="1:8" ht="12.6" customHeight="1" x14ac:dyDescent="0.2">
      <c r="A54" s="45"/>
      <c r="B54" s="35"/>
      <c r="C54" s="35"/>
      <c r="D54" s="35"/>
      <c r="E54" s="64"/>
      <c r="F54" s="65"/>
      <c r="G54" s="65"/>
      <c r="H54" s="64"/>
    </row>
    <row r="55" spans="1:8" ht="30" customHeight="1" x14ac:dyDescent="0.2">
      <c r="A55" s="316"/>
      <c r="B55" s="316"/>
      <c r="C55" s="316"/>
      <c r="D55" s="316"/>
      <c r="E55" s="316"/>
      <c r="F55" s="316"/>
      <c r="G55" s="316"/>
      <c r="H55" s="316"/>
    </row>
    <row r="56" spans="1:8" x14ac:dyDescent="0.2">
      <c r="A56" s="45"/>
      <c r="B56" s="35"/>
      <c r="C56" s="35"/>
      <c r="D56" s="35"/>
      <c r="E56" s="64"/>
      <c r="F56" s="65"/>
      <c r="G56" s="65"/>
      <c r="H56" s="64"/>
    </row>
    <row r="57" spans="1:8" ht="7.15" customHeight="1" x14ac:dyDescent="0.2"/>
    <row r="58" spans="1:8" x14ac:dyDescent="0.2">
      <c r="A58" s="15" t="s">
        <v>7</v>
      </c>
      <c r="B58" s="14"/>
      <c r="C58" s="14"/>
      <c r="D58" s="14"/>
      <c r="E58" s="25" t="s">
        <v>93</v>
      </c>
      <c r="F58" s="14"/>
      <c r="G58" s="14"/>
      <c r="H58" s="46" t="str">
        <f>'Summary Payment Certification'!$H$58</f>
        <v>Revised 06/22/2022</v>
      </c>
    </row>
  </sheetData>
  <sheetProtection algorithmName="SHA-512" hashValue="rke2TRlh3o3+EhDcxCq6vr/nVVfggblON6PmD6XTseB/hxP5eYMU6bdwNFbLMYpz9N7tLO3SXZaTYB8OeIyqbQ==" saltValue="cjLlVwjlpRp4ndHqjxmnGQ==" spinCount="100000" sheet="1" selectLockedCells="1"/>
  <mergeCells count="41">
    <mergeCell ref="B12:E12"/>
    <mergeCell ref="G12:H12"/>
    <mergeCell ref="A1:H5"/>
    <mergeCell ref="A6:H6"/>
    <mergeCell ref="A7:H7"/>
    <mergeCell ref="A8:H8"/>
    <mergeCell ref="A9:H11"/>
    <mergeCell ref="G28:G29"/>
    <mergeCell ref="H28:H29"/>
    <mergeCell ref="A29:D29"/>
    <mergeCell ref="A20:D20"/>
    <mergeCell ref="A21:D21"/>
    <mergeCell ref="A22:D22"/>
    <mergeCell ref="A23:E23"/>
    <mergeCell ref="A24:E24"/>
    <mergeCell ref="A25:E25"/>
    <mergeCell ref="A35:E35"/>
    <mergeCell ref="A26:E26"/>
    <mergeCell ref="A27:E27"/>
    <mergeCell ref="A28:E28"/>
    <mergeCell ref="F28:F29"/>
    <mergeCell ref="A30:E30"/>
    <mergeCell ref="A31:E31"/>
    <mergeCell ref="A32:E32"/>
    <mergeCell ref="A33:E33"/>
    <mergeCell ref="A34:E34"/>
    <mergeCell ref="A36:E36"/>
    <mergeCell ref="A37:E37"/>
    <mergeCell ref="A39:G39"/>
    <mergeCell ref="A40:G40"/>
    <mergeCell ref="A41:D41"/>
    <mergeCell ref="E41:G41"/>
    <mergeCell ref="D51:G51"/>
    <mergeCell ref="A53:H53"/>
    <mergeCell ref="A55:H55"/>
    <mergeCell ref="A42:D42"/>
    <mergeCell ref="E42:G42"/>
    <mergeCell ref="A43:H43"/>
    <mergeCell ref="A44:H44"/>
    <mergeCell ref="A45:H48"/>
    <mergeCell ref="D49:G49"/>
  </mergeCells>
  <conditionalFormatting sqref="E29">
    <cfRule type="containsBlanks" dxfId="39" priority="2">
      <formula>LEN(TRIM(E29))=0</formula>
    </cfRule>
  </conditionalFormatting>
  <conditionalFormatting sqref="E29 G30 F33:G33">
    <cfRule type="containsBlanks" dxfId="38" priority="1">
      <formula>LEN(TRIM(E29))=0</formula>
    </cfRule>
  </conditionalFormatting>
  <printOptions horizontalCentered="1"/>
  <pageMargins left="0.375" right="0.375" top="0.5" bottom="0.5" header="0" footer="0"/>
  <pageSetup scale="65" orientation="portrait" horizontalDpi="4294967292" vertic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6:R327"/>
  <sheetViews>
    <sheetView showGridLines="0" view="pageBreakPreview" zoomScale="70" zoomScaleNormal="100" zoomScaleSheetLayoutView="70" workbookViewId="0">
      <selection activeCell="B10" sqref="B10:G10"/>
    </sheetView>
  </sheetViews>
  <sheetFormatPr defaultRowHeight="12.75" x14ac:dyDescent="0.2"/>
  <cols>
    <col min="1" max="1" width="12.125" customWidth="1"/>
    <col min="2" max="2" width="29.25" style="54" customWidth="1"/>
    <col min="3" max="3" width="8.75" style="54" customWidth="1"/>
    <col min="4" max="4" width="12.75" customWidth="1"/>
    <col min="5" max="5" width="7.5" customWidth="1"/>
    <col min="6" max="6" width="12.75" customWidth="1"/>
    <col min="7" max="7" width="7.125" customWidth="1"/>
    <col min="8" max="8" width="12.75" customWidth="1"/>
    <col min="9" max="9" width="7.875" customWidth="1"/>
    <col min="10" max="12" width="12.75" customWidth="1"/>
    <col min="13" max="13" width="5.5" customWidth="1"/>
    <col min="14" max="14" width="51.75" customWidth="1"/>
  </cols>
  <sheetData>
    <row r="6" spans="1:13" x14ac:dyDescent="0.2">
      <c r="A6" s="283" t="s">
        <v>0</v>
      </c>
      <c r="B6" s="283"/>
      <c r="C6" s="283"/>
      <c r="D6" s="283"/>
      <c r="E6" s="283"/>
      <c r="F6" s="283"/>
      <c r="G6" s="283"/>
      <c r="H6" s="283"/>
      <c r="I6" s="283"/>
      <c r="J6" s="283"/>
      <c r="K6" s="283"/>
      <c r="L6" s="283"/>
    </row>
    <row r="7" spans="1:13" x14ac:dyDescent="0.2">
      <c r="A7" s="285" t="s">
        <v>1</v>
      </c>
      <c r="B7" s="285"/>
      <c r="C7" s="285"/>
      <c r="D7" s="285"/>
      <c r="E7" s="285"/>
      <c r="F7" s="285"/>
      <c r="G7" s="285"/>
      <c r="H7" s="285"/>
      <c r="I7" s="285"/>
      <c r="J7" s="285"/>
      <c r="K7" s="285"/>
      <c r="L7" s="285"/>
      <c r="M7" s="1"/>
    </row>
    <row r="8" spans="1:13" x14ac:dyDescent="0.2">
      <c r="A8" s="372" t="s">
        <v>231</v>
      </c>
      <c r="B8" s="372"/>
      <c r="C8" s="372"/>
      <c r="D8" s="372"/>
      <c r="E8" s="372"/>
      <c r="F8" s="372"/>
      <c r="G8" s="372"/>
      <c r="H8" s="372"/>
      <c r="I8" s="372"/>
      <c r="J8" s="372"/>
      <c r="K8" s="372"/>
      <c r="L8" s="372"/>
      <c r="M8" s="1"/>
    </row>
    <row r="9" spans="1:13" ht="13.5" thickBot="1" x14ac:dyDescent="0.25">
      <c r="A9" s="286" t="s">
        <v>123</v>
      </c>
      <c r="B9" s="286"/>
      <c r="C9" s="286"/>
      <c r="D9" s="286"/>
      <c r="E9" s="286"/>
      <c r="F9" s="286"/>
      <c r="G9" s="286"/>
      <c r="H9" s="373"/>
      <c r="I9" s="373"/>
      <c r="J9" s="373"/>
      <c r="K9" s="373"/>
      <c r="L9" s="373"/>
      <c r="M9" s="2"/>
    </row>
    <row r="10" spans="1:13" s="19" customFormat="1" x14ac:dyDescent="0.2">
      <c r="A10" s="8" t="s">
        <v>13</v>
      </c>
      <c r="B10" s="396"/>
      <c r="C10" s="396"/>
      <c r="D10" s="396"/>
      <c r="E10" s="396"/>
      <c r="F10" s="396"/>
      <c r="G10" s="397"/>
      <c r="H10" s="398" t="s">
        <v>14</v>
      </c>
      <c r="I10" s="399"/>
      <c r="J10" s="92"/>
      <c r="K10" s="131" t="s">
        <v>214</v>
      </c>
      <c r="L10" s="93"/>
      <c r="M10" s="2"/>
    </row>
    <row r="11" spans="1:13" s="19" customFormat="1" x14ac:dyDescent="0.2">
      <c r="A11" s="9" t="s">
        <v>8</v>
      </c>
      <c r="B11" s="396"/>
      <c r="C11" s="396"/>
      <c r="D11" s="396"/>
      <c r="E11" s="396"/>
      <c r="F11" s="396"/>
      <c r="G11" s="397"/>
      <c r="H11" s="404" t="s">
        <v>15</v>
      </c>
      <c r="I11" s="405"/>
      <c r="J11" s="229"/>
      <c r="K11" s="233" t="s">
        <v>212</v>
      </c>
      <c r="L11" s="141"/>
      <c r="M11" s="10"/>
    </row>
    <row r="12" spans="1:13" s="19" customFormat="1" ht="13.5" thickBot="1" x14ac:dyDescent="0.25">
      <c r="A12" s="9" t="s">
        <v>16</v>
      </c>
      <c r="B12" s="397"/>
      <c r="C12" s="401"/>
      <c r="D12" s="230" t="s">
        <v>10</v>
      </c>
      <c r="E12" s="397"/>
      <c r="F12" s="400"/>
      <c r="G12" s="400"/>
      <c r="H12" s="407" t="s">
        <v>9</v>
      </c>
      <c r="I12" s="408"/>
      <c r="J12" s="94"/>
      <c r="K12" s="130" t="s">
        <v>210</v>
      </c>
      <c r="L12" s="91"/>
      <c r="M12" s="10"/>
    </row>
    <row r="13" spans="1:13" s="19" customFormat="1" x14ac:dyDescent="0.2">
      <c r="A13" s="9" t="s">
        <v>17</v>
      </c>
      <c r="B13" s="397"/>
      <c r="C13" s="401"/>
      <c r="D13" s="233" t="s">
        <v>173</v>
      </c>
      <c r="E13" s="397"/>
      <c r="F13" s="400"/>
      <c r="G13" s="401"/>
      <c r="H13" s="402" t="s">
        <v>211</v>
      </c>
      <c r="I13" s="403"/>
      <c r="J13" s="95"/>
      <c r="K13" s="102" t="s">
        <v>213</v>
      </c>
      <c r="L13" s="95"/>
      <c r="M13" s="90"/>
    </row>
    <row r="14" spans="1:13" s="19" customFormat="1" x14ac:dyDescent="0.2">
      <c r="A14" s="331"/>
      <c r="B14" s="331"/>
      <c r="C14" s="331"/>
      <c r="D14" s="331"/>
      <c r="E14" s="331"/>
      <c r="F14" s="331"/>
      <c r="G14" s="331"/>
      <c r="H14" s="331"/>
      <c r="I14" s="331"/>
      <c r="J14" s="331"/>
      <c r="K14" s="331"/>
      <c r="L14" s="331"/>
      <c r="M14" s="3"/>
    </row>
    <row r="15" spans="1:13" s="19" customFormat="1" x14ac:dyDescent="0.2">
      <c r="A15" s="406" t="s">
        <v>156</v>
      </c>
      <c r="B15" s="406"/>
      <c r="C15" s="406"/>
      <c r="D15" s="406"/>
      <c r="E15" s="406"/>
      <c r="F15" s="406"/>
      <c r="G15" s="406"/>
      <c r="H15" s="406"/>
      <c r="I15" s="406"/>
      <c r="J15" s="406"/>
      <c r="K15" s="406"/>
      <c r="L15" s="406"/>
    </row>
    <row r="16" spans="1:13" s="12" customFormat="1" x14ac:dyDescent="0.2">
      <c r="A16" s="409" t="s">
        <v>73</v>
      </c>
      <c r="B16" s="344" t="s">
        <v>74</v>
      </c>
      <c r="C16" s="345"/>
      <c r="D16" s="410" t="s">
        <v>75</v>
      </c>
      <c r="E16" s="411" t="s">
        <v>76</v>
      </c>
      <c r="F16" s="411"/>
      <c r="G16" s="411"/>
      <c r="H16" s="411"/>
      <c r="I16" s="411"/>
      <c r="J16" s="411"/>
      <c r="K16" s="410" t="s">
        <v>77</v>
      </c>
      <c r="L16" s="410"/>
    </row>
    <row r="17" spans="1:12" s="12" customFormat="1" x14ac:dyDescent="0.2">
      <c r="A17" s="409"/>
      <c r="B17" s="362"/>
      <c r="C17" s="363"/>
      <c r="D17" s="410"/>
      <c r="E17" s="411" t="s">
        <v>78</v>
      </c>
      <c r="F17" s="411"/>
      <c r="G17" s="411" t="s">
        <v>79</v>
      </c>
      <c r="H17" s="411"/>
      <c r="I17" s="411" t="s">
        <v>80</v>
      </c>
      <c r="J17" s="411"/>
      <c r="K17" s="410"/>
      <c r="L17" s="410"/>
    </row>
    <row r="18" spans="1:12" s="12" customFormat="1" x14ac:dyDescent="0.2">
      <c r="A18" s="409"/>
      <c r="B18" s="346"/>
      <c r="C18" s="347"/>
      <c r="D18" s="410"/>
      <c r="E18" s="232" t="s">
        <v>81</v>
      </c>
      <c r="F18" s="232" t="s">
        <v>82</v>
      </c>
      <c r="G18" s="232" t="s">
        <v>81</v>
      </c>
      <c r="H18" s="232" t="s">
        <v>82</v>
      </c>
      <c r="I18" s="232" t="s">
        <v>81</v>
      </c>
      <c r="J18" s="232" t="s">
        <v>82</v>
      </c>
      <c r="K18" s="232" t="s">
        <v>81</v>
      </c>
      <c r="L18" s="232" t="s">
        <v>82</v>
      </c>
    </row>
    <row r="19" spans="1:12" s="12" customFormat="1" x14ac:dyDescent="0.2">
      <c r="A19" s="103" t="s">
        <v>99</v>
      </c>
      <c r="B19" s="393" t="s">
        <v>154</v>
      </c>
      <c r="C19" s="394"/>
      <c r="D19" s="367"/>
      <c r="E19" s="368"/>
      <c r="F19" s="368"/>
      <c r="G19" s="368"/>
      <c r="H19" s="368"/>
      <c r="I19" s="368"/>
      <c r="J19" s="368"/>
      <c r="K19" s="368"/>
      <c r="L19" s="369"/>
    </row>
    <row r="20" spans="1:12" s="12" customFormat="1" x14ac:dyDescent="0.2">
      <c r="A20" s="132" t="s">
        <v>144</v>
      </c>
      <c r="B20" s="412" t="s">
        <v>131</v>
      </c>
      <c r="C20" s="413"/>
      <c r="D20" s="185">
        <v>0</v>
      </c>
      <c r="E20" s="152">
        <v>0</v>
      </c>
      <c r="F20" s="186" t="str">
        <f>IF($L$12="Design-Build",(SUM(D20*E20)),"N/A")</f>
        <v>N/A</v>
      </c>
      <c r="G20" s="152">
        <v>0</v>
      </c>
      <c r="H20" s="186" t="str">
        <f>IF($L$12="Design-Build",SUM(D20*G20),"N/A")</f>
        <v>N/A</v>
      </c>
      <c r="I20" s="18">
        <f t="shared" ref="I20:I27" si="0">SUM(E20+G20)</f>
        <v>0</v>
      </c>
      <c r="J20" s="186" t="str">
        <f>IF($L$12="Design-Build",SUM(D20*I20),"N/A")</f>
        <v>N/A</v>
      </c>
      <c r="K20" s="187" t="str">
        <f>IF($L$12="Design-Build",SUM(100%-I20),"N/A")</f>
        <v>N/A</v>
      </c>
      <c r="L20" s="186" t="str">
        <f>IF($L$12="Design-Build",SUM(D20-J20),"N/A")</f>
        <v>N/A</v>
      </c>
    </row>
    <row r="21" spans="1:12" s="12" customFormat="1" x14ac:dyDescent="0.2">
      <c r="A21" s="132" t="s">
        <v>145</v>
      </c>
      <c r="B21" s="370" t="s">
        <v>88</v>
      </c>
      <c r="C21" s="371"/>
      <c r="D21" s="185">
        <v>0</v>
      </c>
      <c r="E21" s="152">
        <v>0</v>
      </c>
      <c r="F21" s="186" t="str">
        <f t="shared" ref="F21:F46" si="1">IF($L$12="Design-Build",(SUM(D21*E21)),"N/A")</f>
        <v>N/A</v>
      </c>
      <c r="G21" s="152">
        <v>0</v>
      </c>
      <c r="H21" s="186" t="str">
        <f t="shared" ref="H21:H46" si="2">IF($L$12="Design-Build",SUM(D21*G21),"N/A")</f>
        <v>N/A</v>
      </c>
      <c r="I21" s="18">
        <f t="shared" si="0"/>
        <v>0</v>
      </c>
      <c r="J21" s="186" t="str">
        <f t="shared" ref="J21:J46" si="3">IF($L$12="Design-Build",SUM(D21*I21),"N/A")</f>
        <v>N/A</v>
      </c>
      <c r="K21" s="187" t="str">
        <f t="shared" ref="K21:K46" si="4">IF($L$12="Design-Build",SUM(100%-I21),"N/A")</f>
        <v>N/A</v>
      </c>
      <c r="L21" s="186" t="str">
        <f>IF($L$12="Design-Build",SUM(D21-J21),"N/A")</f>
        <v>N/A</v>
      </c>
    </row>
    <row r="22" spans="1:12" s="12" customFormat="1" x14ac:dyDescent="0.2">
      <c r="A22" s="132" t="s">
        <v>146</v>
      </c>
      <c r="B22" s="370" t="s">
        <v>88</v>
      </c>
      <c r="C22" s="371"/>
      <c r="D22" s="185">
        <v>0</v>
      </c>
      <c r="E22" s="152">
        <v>0</v>
      </c>
      <c r="F22" s="186" t="str">
        <f t="shared" si="1"/>
        <v>N/A</v>
      </c>
      <c r="G22" s="152">
        <v>0</v>
      </c>
      <c r="H22" s="186" t="str">
        <f t="shared" si="2"/>
        <v>N/A</v>
      </c>
      <c r="I22" s="18">
        <f t="shared" si="0"/>
        <v>0</v>
      </c>
      <c r="J22" s="186" t="str">
        <f t="shared" si="3"/>
        <v>N/A</v>
      </c>
      <c r="K22" s="187" t="str">
        <f t="shared" si="4"/>
        <v>N/A</v>
      </c>
      <c r="L22" s="186" t="str">
        <f t="shared" ref="L22:L46" si="5">IF($L$12="Design-Build",SUM(D22-J22),"N/A")</f>
        <v>N/A</v>
      </c>
    </row>
    <row r="23" spans="1:12" s="12" customFormat="1" x14ac:dyDescent="0.2">
      <c r="A23" s="132" t="s">
        <v>147</v>
      </c>
      <c r="B23" s="370" t="s">
        <v>88</v>
      </c>
      <c r="C23" s="371"/>
      <c r="D23" s="185">
        <v>0</v>
      </c>
      <c r="E23" s="152">
        <v>0</v>
      </c>
      <c r="F23" s="186" t="str">
        <f t="shared" si="1"/>
        <v>N/A</v>
      </c>
      <c r="G23" s="152">
        <v>0</v>
      </c>
      <c r="H23" s="186" t="str">
        <f t="shared" si="2"/>
        <v>N/A</v>
      </c>
      <c r="I23" s="18">
        <f t="shared" si="0"/>
        <v>0</v>
      </c>
      <c r="J23" s="186" t="str">
        <f t="shared" si="3"/>
        <v>N/A</v>
      </c>
      <c r="K23" s="187" t="str">
        <f t="shared" si="4"/>
        <v>N/A</v>
      </c>
      <c r="L23" s="186" t="str">
        <f t="shared" si="5"/>
        <v>N/A</v>
      </c>
    </row>
    <row r="24" spans="1:12" s="12" customFormat="1" x14ac:dyDescent="0.2">
      <c r="A24" s="132" t="s">
        <v>151</v>
      </c>
      <c r="B24" s="370" t="s">
        <v>88</v>
      </c>
      <c r="C24" s="371"/>
      <c r="D24" s="185">
        <v>0</v>
      </c>
      <c r="E24" s="152">
        <v>0</v>
      </c>
      <c r="F24" s="186" t="str">
        <f t="shared" si="1"/>
        <v>N/A</v>
      </c>
      <c r="G24" s="152">
        <v>0</v>
      </c>
      <c r="H24" s="186" t="str">
        <f t="shared" si="2"/>
        <v>N/A</v>
      </c>
      <c r="I24" s="18">
        <f t="shared" si="0"/>
        <v>0</v>
      </c>
      <c r="J24" s="186" t="str">
        <f t="shared" si="3"/>
        <v>N/A</v>
      </c>
      <c r="K24" s="187" t="str">
        <f t="shared" si="4"/>
        <v>N/A</v>
      </c>
      <c r="L24" s="186" t="str">
        <f t="shared" ref="L24:L25" si="6">IF($L$12="Design-Build",SUM(D24-J24),"N/A")</f>
        <v>N/A</v>
      </c>
    </row>
    <row r="25" spans="1:12" s="12" customFormat="1" x14ac:dyDescent="0.2">
      <c r="A25" s="132" t="s">
        <v>220</v>
      </c>
      <c r="B25" s="370" t="s">
        <v>88</v>
      </c>
      <c r="C25" s="371"/>
      <c r="D25" s="185">
        <v>0</v>
      </c>
      <c r="E25" s="152">
        <v>0</v>
      </c>
      <c r="F25" s="186" t="str">
        <f t="shared" si="1"/>
        <v>N/A</v>
      </c>
      <c r="G25" s="152">
        <v>0</v>
      </c>
      <c r="H25" s="186" t="str">
        <f t="shared" si="2"/>
        <v>N/A</v>
      </c>
      <c r="I25" s="18">
        <f t="shared" si="0"/>
        <v>0</v>
      </c>
      <c r="J25" s="186" t="str">
        <f t="shared" si="3"/>
        <v>N/A</v>
      </c>
      <c r="K25" s="187" t="str">
        <f t="shared" si="4"/>
        <v>N/A</v>
      </c>
      <c r="L25" s="186" t="str">
        <f t="shared" si="6"/>
        <v>N/A</v>
      </c>
    </row>
    <row r="26" spans="1:12" s="12" customFormat="1" x14ac:dyDescent="0.2">
      <c r="A26" s="132" t="s">
        <v>221</v>
      </c>
      <c r="B26" s="370" t="s">
        <v>88</v>
      </c>
      <c r="C26" s="371"/>
      <c r="D26" s="185">
        <v>0</v>
      </c>
      <c r="E26" s="152">
        <v>0</v>
      </c>
      <c r="F26" s="186" t="str">
        <f t="shared" si="1"/>
        <v>N/A</v>
      </c>
      <c r="G26" s="152">
        <v>0</v>
      </c>
      <c r="H26" s="186" t="str">
        <f t="shared" si="2"/>
        <v>N/A</v>
      </c>
      <c r="I26" s="18">
        <f t="shared" si="0"/>
        <v>0</v>
      </c>
      <c r="J26" s="186" t="str">
        <f t="shared" si="3"/>
        <v>N/A</v>
      </c>
      <c r="K26" s="187" t="str">
        <f t="shared" si="4"/>
        <v>N/A</v>
      </c>
      <c r="L26" s="186" t="str">
        <f t="shared" si="5"/>
        <v>N/A</v>
      </c>
    </row>
    <row r="27" spans="1:12" s="12" customFormat="1" x14ac:dyDescent="0.2">
      <c r="A27" s="132" t="s">
        <v>222</v>
      </c>
      <c r="B27" s="370" t="s">
        <v>88</v>
      </c>
      <c r="C27" s="371"/>
      <c r="D27" s="185">
        <v>0</v>
      </c>
      <c r="E27" s="152">
        <v>0</v>
      </c>
      <c r="F27" s="186" t="str">
        <f t="shared" si="1"/>
        <v>N/A</v>
      </c>
      <c r="G27" s="152">
        <v>0</v>
      </c>
      <c r="H27" s="186" t="str">
        <f t="shared" si="2"/>
        <v>N/A</v>
      </c>
      <c r="I27" s="18">
        <f t="shared" si="0"/>
        <v>0</v>
      </c>
      <c r="J27" s="186" t="str">
        <f t="shared" si="3"/>
        <v>N/A</v>
      </c>
      <c r="K27" s="187" t="str">
        <f t="shared" si="4"/>
        <v>N/A</v>
      </c>
      <c r="L27" s="186" t="str">
        <f t="shared" si="5"/>
        <v>N/A</v>
      </c>
    </row>
    <row r="28" spans="1:12" s="12" customFormat="1" x14ac:dyDescent="0.2">
      <c r="A28" s="133"/>
      <c r="B28" s="393" t="s">
        <v>203</v>
      </c>
      <c r="C28" s="394"/>
      <c r="D28" s="367"/>
      <c r="E28" s="368"/>
      <c r="F28" s="368"/>
      <c r="G28" s="368"/>
      <c r="H28" s="368"/>
      <c r="I28" s="368"/>
      <c r="J28" s="368"/>
      <c r="K28" s="368"/>
      <c r="L28" s="369"/>
    </row>
    <row r="29" spans="1:12" s="12" customFormat="1" x14ac:dyDescent="0.2">
      <c r="A29" s="132" t="s">
        <v>134</v>
      </c>
      <c r="B29" s="419" t="s">
        <v>205</v>
      </c>
      <c r="C29" s="420"/>
      <c r="D29" s="185">
        <v>0</v>
      </c>
      <c r="E29" s="152">
        <v>0</v>
      </c>
      <c r="F29" s="186" t="str">
        <f t="shared" si="1"/>
        <v>N/A</v>
      </c>
      <c r="G29" s="152">
        <v>0</v>
      </c>
      <c r="H29" s="186" t="str">
        <f t="shared" si="2"/>
        <v>N/A</v>
      </c>
      <c r="I29" s="18">
        <f>SUM(E29+G29)</f>
        <v>0</v>
      </c>
      <c r="J29" s="186" t="str">
        <f t="shared" si="3"/>
        <v>N/A</v>
      </c>
      <c r="K29" s="187" t="str">
        <f t="shared" si="4"/>
        <v>N/A</v>
      </c>
      <c r="L29" s="186" t="str">
        <f t="shared" si="5"/>
        <v>N/A</v>
      </c>
    </row>
    <row r="30" spans="1:12" s="12" customFormat="1" x14ac:dyDescent="0.2">
      <c r="A30" s="132" t="s">
        <v>135</v>
      </c>
      <c r="B30" s="415" t="s">
        <v>125</v>
      </c>
      <c r="C30" s="416"/>
      <c r="D30" s="185">
        <v>0</v>
      </c>
      <c r="E30" s="152">
        <v>0</v>
      </c>
      <c r="F30" s="186" t="str">
        <f t="shared" si="1"/>
        <v>N/A</v>
      </c>
      <c r="G30" s="152">
        <v>0</v>
      </c>
      <c r="H30" s="186" t="str">
        <f t="shared" si="2"/>
        <v>N/A</v>
      </c>
      <c r="I30" s="18">
        <f>SUM(E30+G30)</f>
        <v>0</v>
      </c>
      <c r="J30" s="186" t="str">
        <f t="shared" si="3"/>
        <v>N/A</v>
      </c>
      <c r="K30" s="187" t="str">
        <f t="shared" si="4"/>
        <v>N/A</v>
      </c>
      <c r="L30" s="186" t="str">
        <f t="shared" si="5"/>
        <v>N/A</v>
      </c>
    </row>
    <row r="31" spans="1:12" s="12" customFormat="1" x14ac:dyDescent="0.2">
      <c r="A31" s="132" t="s">
        <v>136</v>
      </c>
      <c r="B31" s="415" t="s">
        <v>126</v>
      </c>
      <c r="C31" s="416"/>
      <c r="D31" s="185">
        <v>0</v>
      </c>
      <c r="E31" s="152">
        <v>0</v>
      </c>
      <c r="F31" s="186" t="str">
        <f t="shared" si="1"/>
        <v>N/A</v>
      </c>
      <c r="G31" s="152">
        <v>0</v>
      </c>
      <c r="H31" s="186" t="str">
        <f t="shared" si="2"/>
        <v>N/A</v>
      </c>
      <c r="I31" s="18">
        <f>SUM(E31+G31)</f>
        <v>0</v>
      </c>
      <c r="J31" s="186" t="str">
        <f t="shared" si="3"/>
        <v>N/A</v>
      </c>
      <c r="K31" s="187" t="str">
        <f t="shared" si="4"/>
        <v>N/A</v>
      </c>
      <c r="L31" s="186" t="str">
        <f t="shared" si="5"/>
        <v>N/A</v>
      </c>
    </row>
    <row r="32" spans="1:12" s="12" customFormat="1" x14ac:dyDescent="0.2">
      <c r="A32" s="132" t="s">
        <v>137</v>
      </c>
      <c r="B32" s="415" t="s">
        <v>127</v>
      </c>
      <c r="C32" s="416"/>
      <c r="D32" s="185">
        <v>0</v>
      </c>
      <c r="E32" s="152">
        <v>0</v>
      </c>
      <c r="F32" s="186" t="str">
        <f t="shared" si="1"/>
        <v>N/A</v>
      </c>
      <c r="G32" s="152">
        <v>0</v>
      </c>
      <c r="H32" s="186" t="str">
        <f t="shared" si="2"/>
        <v>N/A</v>
      </c>
      <c r="I32" s="18">
        <f>SUM(E32+G32)</f>
        <v>0</v>
      </c>
      <c r="J32" s="186" t="str">
        <f t="shared" si="3"/>
        <v>N/A</v>
      </c>
      <c r="K32" s="187" t="str">
        <f t="shared" si="4"/>
        <v>N/A</v>
      </c>
      <c r="L32" s="186" t="str">
        <f t="shared" si="5"/>
        <v>N/A</v>
      </c>
    </row>
    <row r="33" spans="1:14" s="12" customFormat="1" x14ac:dyDescent="0.2">
      <c r="A33" s="132" t="s">
        <v>138</v>
      </c>
      <c r="B33" s="417" t="s">
        <v>128</v>
      </c>
      <c r="C33" s="418"/>
      <c r="D33" s="185">
        <v>0</v>
      </c>
      <c r="E33" s="152">
        <v>0</v>
      </c>
      <c r="F33" s="186" t="str">
        <f t="shared" si="1"/>
        <v>N/A</v>
      </c>
      <c r="G33" s="152">
        <v>0</v>
      </c>
      <c r="H33" s="186" t="str">
        <f t="shared" si="2"/>
        <v>N/A</v>
      </c>
      <c r="I33" s="18">
        <f t="shared" ref="I33:I46" si="7">SUM(E33+G33)</f>
        <v>0</v>
      </c>
      <c r="J33" s="186" t="str">
        <f t="shared" si="3"/>
        <v>N/A</v>
      </c>
      <c r="K33" s="187" t="str">
        <f t="shared" si="4"/>
        <v>N/A</v>
      </c>
      <c r="L33" s="186" t="str">
        <f t="shared" si="5"/>
        <v>N/A</v>
      </c>
    </row>
    <row r="34" spans="1:14" s="12" customFormat="1" x14ac:dyDescent="0.2">
      <c r="A34" s="132" t="s">
        <v>139</v>
      </c>
      <c r="B34" s="421" t="s">
        <v>129</v>
      </c>
      <c r="C34" s="422"/>
      <c r="D34" s="185">
        <v>0</v>
      </c>
      <c r="E34" s="152">
        <v>0</v>
      </c>
      <c r="F34" s="186" t="str">
        <f t="shared" si="1"/>
        <v>N/A</v>
      </c>
      <c r="G34" s="152">
        <v>0</v>
      </c>
      <c r="H34" s="186" t="str">
        <f t="shared" si="2"/>
        <v>N/A</v>
      </c>
      <c r="I34" s="18">
        <f t="shared" si="7"/>
        <v>0</v>
      </c>
      <c r="J34" s="186" t="str">
        <f t="shared" si="3"/>
        <v>N/A</v>
      </c>
      <c r="K34" s="187" t="str">
        <f t="shared" si="4"/>
        <v>N/A</v>
      </c>
      <c r="L34" s="186" t="str">
        <f t="shared" si="5"/>
        <v>N/A</v>
      </c>
    </row>
    <row r="35" spans="1:14" s="12" customFormat="1" x14ac:dyDescent="0.2">
      <c r="A35" s="132" t="s">
        <v>140</v>
      </c>
      <c r="B35" s="370" t="s">
        <v>88</v>
      </c>
      <c r="C35" s="371"/>
      <c r="D35" s="185">
        <v>0</v>
      </c>
      <c r="E35" s="152">
        <v>0</v>
      </c>
      <c r="F35" s="186" t="str">
        <f t="shared" si="1"/>
        <v>N/A</v>
      </c>
      <c r="G35" s="152">
        <v>0</v>
      </c>
      <c r="H35" s="186" t="str">
        <f t="shared" si="2"/>
        <v>N/A</v>
      </c>
      <c r="I35" s="18">
        <f t="shared" ref="I35:I38" si="8">SUM(E35+G35)</f>
        <v>0</v>
      </c>
      <c r="J35" s="186" t="str">
        <f t="shared" si="3"/>
        <v>N/A</v>
      </c>
      <c r="K35" s="187" t="str">
        <f t="shared" si="4"/>
        <v>N/A</v>
      </c>
      <c r="L35" s="186" t="str">
        <f t="shared" ref="L35:L38" si="9">IF($L$12="Design-Build",SUM(D35-J35),"N/A")</f>
        <v>N/A</v>
      </c>
    </row>
    <row r="36" spans="1:14" s="12" customFormat="1" x14ac:dyDescent="0.2">
      <c r="A36" s="132" t="s">
        <v>141</v>
      </c>
      <c r="B36" s="370" t="s">
        <v>88</v>
      </c>
      <c r="C36" s="371"/>
      <c r="D36" s="185">
        <v>0</v>
      </c>
      <c r="E36" s="152">
        <v>0</v>
      </c>
      <c r="F36" s="186" t="str">
        <f t="shared" si="1"/>
        <v>N/A</v>
      </c>
      <c r="G36" s="152">
        <v>0</v>
      </c>
      <c r="H36" s="186" t="str">
        <f t="shared" si="2"/>
        <v>N/A</v>
      </c>
      <c r="I36" s="18">
        <f t="shared" si="8"/>
        <v>0</v>
      </c>
      <c r="J36" s="186" t="str">
        <f t="shared" si="3"/>
        <v>N/A</v>
      </c>
      <c r="K36" s="187" t="str">
        <f t="shared" si="4"/>
        <v>N/A</v>
      </c>
      <c r="L36" s="186" t="str">
        <f t="shared" si="9"/>
        <v>N/A</v>
      </c>
    </row>
    <row r="37" spans="1:14" s="12" customFormat="1" x14ac:dyDescent="0.2">
      <c r="A37" s="132" t="s">
        <v>142</v>
      </c>
      <c r="B37" s="370" t="s">
        <v>88</v>
      </c>
      <c r="C37" s="371"/>
      <c r="D37" s="185">
        <v>0</v>
      </c>
      <c r="E37" s="152">
        <v>0</v>
      </c>
      <c r="F37" s="186" t="str">
        <f t="shared" si="1"/>
        <v>N/A</v>
      </c>
      <c r="G37" s="152">
        <v>0</v>
      </c>
      <c r="H37" s="186" t="str">
        <f t="shared" si="2"/>
        <v>N/A</v>
      </c>
      <c r="I37" s="18">
        <f t="shared" si="8"/>
        <v>0</v>
      </c>
      <c r="J37" s="186" t="str">
        <f t="shared" si="3"/>
        <v>N/A</v>
      </c>
      <c r="K37" s="187" t="str">
        <f t="shared" si="4"/>
        <v>N/A</v>
      </c>
      <c r="L37" s="186" t="str">
        <f t="shared" si="9"/>
        <v>N/A</v>
      </c>
    </row>
    <row r="38" spans="1:14" s="12" customFormat="1" x14ac:dyDescent="0.2">
      <c r="A38" s="132" t="s">
        <v>143</v>
      </c>
      <c r="B38" s="370" t="s">
        <v>88</v>
      </c>
      <c r="C38" s="371"/>
      <c r="D38" s="185">
        <v>0</v>
      </c>
      <c r="E38" s="152">
        <v>0</v>
      </c>
      <c r="F38" s="186" t="str">
        <f t="shared" si="1"/>
        <v>N/A</v>
      </c>
      <c r="G38" s="152">
        <v>0</v>
      </c>
      <c r="H38" s="186" t="str">
        <f t="shared" si="2"/>
        <v>N/A</v>
      </c>
      <c r="I38" s="18">
        <f t="shared" si="8"/>
        <v>0</v>
      </c>
      <c r="J38" s="186" t="str">
        <f t="shared" si="3"/>
        <v>N/A</v>
      </c>
      <c r="K38" s="187" t="str">
        <f t="shared" si="4"/>
        <v>N/A</v>
      </c>
      <c r="L38" s="186" t="str">
        <f t="shared" si="9"/>
        <v>N/A</v>
      </c>
    </row>
    <row r="39" spans="1:14" s="12" customFormat="1" x14ac:dyDescent="0.2">
      <c r="A39" s="132" t="s">
        <v>148</v>
      </c>
      <c r="B39" s="370" t="s">
        <v>88</v>
      </c>
      <c r="C39" s="371"/>
      <c r="D39" s="185">
        <v>0</v>
      </c>
      <c r="E39" s="152">
        <v>0</v>
      </c>
      <c r="F39" s="186" t="str">
        <f t="shared" si="1"/>
        <v>N/A</v>
      </c>
      <c r="G39" s="152">
        <v>0</v>
      </c>
      <c r="H39" s="186" t="str">
        <f t="shared" si="2"/>
        <v>N/A</v>
      </c>
      <c r="I39" s="18">
        <f t="shared" si="7"/>
        <v>0</v>
      </c>
      <c r="J39" s="186" t="str">
        <f t="shared" si="3"/>
        <v>N/A</v>
      </c>
      <c r="K39" s="187" t="str">
        <f t="shared" si="4"/>
        <v>N/A</v>
      </c>
      <c r="L39" s="186" t="str">
        <f t="shared" si="5"/>
        <v>N/A</v>
      </c>
    </row>
    <row r="40" spans="1:14" s="12" customFormat="1" x14ac:dyDescent="0.2">
      <c r="A40" s="132" t="s">
        <v>149</v>
      </c>
      <c r="B40" s="370" t="s">
        <v>88</v>
      </c>
      <c r="C40" s="371"/>
      <c r="D40" s="185">
        <v>0</v>
      </c>
      <c r="E40" s="152">
        <v>0</v>
      </c>
      <c r="F40" s="186" t="str">
        <f t="shared" si="1"/>
        <v>N/A</v>
      </c>
      <c r="G40" s="152">
        <v>0</v>
      </c>
      <c r="H40" s="186" t="str">
        <f t="shared" si="2"/>
        <v>N/A</v>
      </c>
      <c r="I40" s="18">
        <f t="shared" si="7"/>
        <v>0</v>
      </c>
      <c r="J40" s="186" t="str">
        <f t="shared" si="3"/>
        <v>N/A</v>
      </c>
      <c r="K40" s="187" t="str">
        <f t="shared" si="4"/>
        <v>N/A</v>
      </c>
      <c r="L40" s="186" t="str">
        <f t="shared" si="5"/>
        <v>N/A</v>
      </c>
    </row>
    <row r="41" spans="1:14" s="12" customFormat="1" x14ac:dyDescent="0.2">
      <c r="A41" s="132" t="s">
        <v>150</v>
      </c>
      <c r="B41" s="370" t="s">
        <v>88</v>
      </c>
      <c r="C41" s="371"/>
      <c r="D41" s="185">
        <v>0</v>
      </c>
      <c r="E41" s="152">
        <v>0</v>
      </c>
      <c r="F41" s="186" t="str">
        <f t="shared" si="1"/>
        <v>N/A</v>
      </c>
      <c r="G41" s="152">
        <v>0</v>
      </c>
      <c r="H41" s="186" t="str">
        <f t="shared" si="2"/>
        <v>N/A</v>
      </c>
      <c r="I41" s="18">
        <f t="shared" si="7"/>
        <v>0</v>
      </c>
      <c r="J41" s="186" t="str">
        <f t="shared" si="3"/>
        <v>N/A</v>
      </c>
      <c r="K41" s="187" t="str">
        <f t="shared" si="4"/>
        <v>N/A</v>
      </c>
      <c r="L41" s="186" t="str">
        <f t="shared" si="5"/>
        <v>N/A</v>
      </c>
    </row>
    <row r="42" spans="1:14" s="12" customFormat="1" x14ac:dyDescent="0.2">
      <c r="A42" s="132" t="s">
        <v>219</v>
      </c>
      <c r="B42" s="370" t="s">
        <v>88</v>
      </c>
      <c r="C42" s="371"/>
      <c r="D42" s="185">
        <v>0</v>
      </c>
      <c r="E42" s="152">
        <v>0</v>
      </c>
      <c r="F42" s="186" t="str">
        <f t="shared" si="1"/>
        <v>N/A</v>
      </c>
      <c r="G42" s="152">
        <v>0</v>
      </c>
      <c r="H42" s="186" t="str">
        <f t="shared" si="2"/>
        <v>N/A</v>
      </c>
      <c r="I42" s="18">
        <f t="shared" si="7"/>
        <v>0</v>
      </c>
      <c r="J42" s="186" t="str">
        <f t="shared" si="3"/>
        <v>N/A</v>
      </c>
      <c r="K42" s="187" t="str">
        <f t="shared" si="4"/>
        <v>N/A</v>
      </c>
      <c r="L42" s="186" t="str">
        <f t="shared" si="5"/>
        <v>N/A</v>
      </c>
    </row>
    <row r="43" spans="1:14" s="12" customFormat="1" x14ac:dyDescent="0.2">
      <c r="A43" s="132" t="s">
        <v>223</v>
      </c>
      <c r="B43" s="370" t="s">
        <v>88</v>
      </c>
      <c r="C43" s="371"/>
      <c r="D43" s="185">
        <v>0</v>
      </c>
      <c r="E43" s="152">
        <v>0</v>
      </c>
      <c r="F43" s="186" t="str">
        <f t="shared" si="1"/>
        <v>N/A</v>
      </c>
      <c r="G43" s="152">
        <v>0</v>
      </c>
      <c r="H43" s="186" t="str">
        <f t="shared" si="2"/>
        <v>N/A</v>
      </c>
      <c r="I43" s="18">
        <f t="shared" si="7"/>
        <v>0</v>
      </c>
      <c r="J43" s="186" t="str">
        <f t="shared" si="3"/>
        <v>N/A</v>
      </c>
      <c r="K43" s="187" t="str">
        <f t="shared" si="4"/>
        <v>N/A</v>
      </c>
      <c r="L43" s="186" t="str">
        <f t="shared" si="5"/>
        <v>N/A</v>
      </c>
    </row>
    <row r="44" spans="1:14" s="12" customFormat="1" x14ac:dyDescent="0.2">
      <c r="A44" s="132" t="s">
        <v>224</v>
      </c>
      <c r="B44" s="370" t="s">
        <v>88</v>
      </c>
      <c r="C44" s="371"/>
      <c r="D44" s="185">
        <v>0</v>
      </c>
      <c r="E44" s="152">
        <v>0</v>
      </c>
      <c r="F44" s="186" t="str">
        <f t="shared" si="1"/>
        <v>N/A</v>
      </c>
      <c r="G44" s="152">
        <v>0</v>
      </c>
      <c r="H44" s="186" t="str">
        <f t="shared" si="2"/>
        <v>N/A</v>
      </c>
      <c r="I44" s="18">
        <f t="shared" ref="I44" si="10">SUM(E44+G44)</f>
        <v>0</v>
      </c>
      <c r="J44" s="186" t="str">
        <f t="shared" si="3"/>
        <v>N/A</v>
      </c>
      <c r="K44" s="187" t="str">
        <f t="shared" si="4"/>
        <v>N/A</v>
      </c>
      <c r="L44" s="186" t="str">
        <f t="shared" ref="L44" si="11">IF($L$12="Design-Build",SUM(D44-J44),"N/A")</f>
        <v>N/A</v>
      </c>
    </row>
    <row r="45" spans="1:14" s="12" customFormat="1" x14ac:dyDescent="0.2">
      <c r="A45" s="132" t="s">
        <v>225</v>
      </c>
      <c r="B45" s="370" t="s">
        <v>88</v>
      </c>
      <c r="C45" s="371"/>
      <c r="D45" s="185">
        <v>0</v>
      </c>
      <c r="E45" s="152">
        <v>0</v>
      </c>
      <c r="F45" s="186" t="str">
        <f t="shared" si="1"/>
        <v>N/A</v>
      </c>
      <c r="G45" s="152">
        <v>0</v>
      </c>
      <c r="H45" s="186" t="str">
        <f t="shared" si="2"/>
        <v>N/A</v>
      </c>
      <c r="I45" s="18">
        <f t="shared" si="7"/>
        <v>0</v>
      </c>
      <c r="J45" s="186" t="str">
        <f t="shared" si="3"/>
        <v>N/A</v>
      </c>
      <c r="K45" s="187" t="str">
        <f t="shared" si="4"/>
        <v>N/A</v>
      </c>
      <c r="L45" s="186" t="str">
        <f t="shared" si="5"/>
        <v>N/A</v>
      </c>
    </row>
    <row r="46" spans="1:14" s="12" customFormat="1" x14ac:dyDescent="0.2">
      <c r="A46" s="132" t="s">
        <v>226</v>
      </c>
      <c r="B46" s="370" t="s">
        <v>88</v>
      </c>
      <c r="C46" s="371"/>
      <c r="D46" s="185">
        <v>0</v>
      </c>
      <c r="E46" s="152">
        <v>0</v>
      </c>
      <c r="F46" s="186" t="str">
        <f t="shared" si="1"/>
        <v>N/A</v>
      </c>
      <c r="G46" s="152">
        <v>0</v>
      </c>
      <c r="H46" s="186" t="str">
        <f t="shared" si="2"/>
        <v>N/A</v>
      </c>
      <c r="I46" s="18">
        <f t="shared" si="7"/>
        <v>0</v>
      </c>
      <c r="J46" s="186" t="str">
        <f t="shared" si="3"/>
        <v>N/A</v>
      </c>
      <c r="K46" s="187" t="str">
        <f t="shared" si="4"/>
        <v>N/A</v>
      </c>
      <c r="L46" s="186" t="str">
        <f t="shared" si="5"/>
        <v>N/A</v>
      </c>
      <c r="M46" s="206"/>
      <c r="N46" s="206"/>
    </row>
    <row r="47" spans="1:14" s="12" customFormat="1" x14ac:dyDescent="0.2">
      <c r="A47" s="103"/>
      <c r="B47" s="393" t="s">
        <v>155</v>
      </c>
      <c r="C47" s="394"/>
      <c r="D47" s="367"/>
      <c r="E47" s="368"/>
      <c r="F47" s="368"/>
      <c r="G47" s="368"/>
      <c r="H47" s="368"/>
      <c r="I47" s="368"/>
      <c r="J47" s="368"/>
      <c r="K47" s="368"/>
      <c r="L47" s="369"/>
      <c r="M47" s="206"/>
      <c r="N47" s="207"/>
    </row>
    <row r="48" spans="1:14" s="19" customFormat="1" x14ac:dyDescent="0.2">
      <c r="A48" s="13" t="s">
        <v>24</v>
      </c>
      <c r="B48" s="370" t="s">
        <v>25</v>
      </c>
      <c r="C48" s="371"/>
      <c r="D48" s="151">
        <v>0</v>
      </c>
      <c r="E48" s="152">
        <v>0</v>
      </c>
      <c r="F48" s="32">
        <f t="shared" ref="F48:F54" si="12">SUM(D48*E48)</f>
        <v>0</v>
      </c>
      <c r="G48" s="152">
        <v>0</v>
      </c>
      <c r="H48" s="32">
        <f t="shared" ref="H48:H54" si="13">SUM(D48*G48)</f>
        <v>0</v>
      </c>
      <c r="I48" s="18">
        <f t="shared" ref="I48:I134" si="14">SUM(E48+G48)</f>
        <v>0</v>
      </c>
      <c r="J48" s="32">
        <f t="shared" ref="J48:J54" si="15">SUM(D48*I48)</f>
        <v>0</v>
      </c>
      <c r="K48" s="18">
        <f t="shared" ref="K48:K134" si="16">SUM(100%-I48)</f>
        <v>1</v>
      </c>
      <c r="L48" s="32">
        <f t="shared" ref="L48:L54" si="17">SUM(D48-J48)</f>
        <v>0</v>
      </c>
      <c r="M48" s="208"/>
      <c r="N48" s="208"/>
    </row>
    <row r="49" spans="1:12" s="19" customFormat="1" x14ac:dyDescent="0.2">
      <c r="A49" s="13" t="s">
        <v>26</v>
      </c>
      <c r="B49" s="382" t="s">
        <v>108</v>
      </c>
      <c r="C49" s="383"/>
      <c r="D49" s="151">
        <v>0</v>
      </c>
      <c r="E49" s="152">
        <v>0</v>
      </c>
      <c r="F49" s="32">
        <f t="shared" si="12"/>
        <v>0</v>
      </c>
      <c r="G49" s="152">
        <v>0</v>
      </c>
      <c r="H49" s="32">
        <f t="shared" si="13"/>
        <v>0</v>
      </c>
      <c r="I49" s="18">
        <f t="shared" si="14"/>
        <v>0</v>
      </c>
      <c r="J49" s="32">
        <f t="shared" si="15"/>
        <v>0</v>
      </c>
      <c r="K49" s="18">
        <f t="shared" si="16"/>
        <v>1</v>
      </c>
      <c r="L49" s="32">
        <f t="shared" si="17"/>
        <v>0</v>
      </c>
    </row>
    <row r="50" spans="1:12" s="19" customFormat="1" x14ac:dyDescent="0.2">
      <c r="A50" s="13" t="s">
        <v>105</v>
      </c>
      <c r="B50" s="382" t="s">
        <v>104</v>
      </c>
      <c r="C50" s="383"/>
      <c r="D50" s="151">
        <v>0</v>
      </c>
      <c r="E50" s="152">
        <v>0</v>
      </c>
      <c r="F50" s="32">
        <f t="shared" si="12"/>
        <v>0</v>
      </c>
      <c r="G50" s="152">
        <v>0</v>
      </c>
      <c r="H50" s="32">
        <f t="shared" si="13"/>
        <v>0</v>
      </c>
      <c r="I50" s="18">
        <f t="shared" si="14"/>
        <v>0</v>
      </c>
      <c r="J50" s="32">
        <f t="shared" si="15"/>
        <v>0</v>
      </c>
      <c r="K50" s="18">
        <f t="shared" si="16"/>
        <v>1</v>
      </c>
      <c r="L50" s="32">
        <f t="shared" si="17"/>
        <v>0</v>
      </c>
    </row>
    <row r="51" spans="1:12" s="19" customFormat="1" x14ac:dyDescent="0.2">
      <c r="A51" s="13" t="s">
        <v>27</v>
      </c>
      <c r="B51" s="382" t="s">
        <v>28</v>
      </c>
      <c r="C51" s="383"/>
      <c r="D51" s="151">
        <v>0</v>
      </c>
      <c r="E51" s="152">
        <v>0</v>
      </c>
      <c r="F51" s="32">
        <f t="shared" si="12"/>
        <v>0</v>
      </c>
      <c r="G51" s="152">
        <v>0</v>
      </c>
      <c r="H51" s="32">
        <f t="shared" si="13"/>
        <v>0</v>
      </c>
      <c r="I51" s="18">
        <f t="shared" si="14"/>
        <v>0</v>
      </c>
      <c r="J51" s="32">
        <f t="shared" si="15"/>
        <v>0</v>
      </c>
      <c r="K51" s="18">
        <f t="shared" si="16"/>
        <v>1</v>
      </c>
      <c r="L51" s="32">
        <f t="shared" si="17"/>
        <v>0</v>
      </c>
    </row>
    <row r="52" spans="1:12" s="19" customFormat="1" x14ac:dyDescent="0.2">
      <c r="A52" s="13" t="s">
        <v>31</v>
      </c>
      <c r="B52" s="382" t="s">
        <v>32</v>
      </c>
      <c r="C52" s="383"/>
      <c r="D52" s="151">
        <v>0</v>
      </c>
      <c r="E52" s="152">
        <v>0</v>
      </c>
      <c r="F52" s="32">
        <f t="shared" si="12"/>
        <v>0</v>
      </c>
      <c r="G52" s="152">
        <v>0</v>
      </c>
      <c r="H52" s="32">
        <f t="shared" si="13"/>
        <v>0</v>
      </c>
      <c r="I52" s="18">
        <f t="shared" si="14"/>
        <v>0</v>
      </c>
      <c r="J52" s="32">
        <f t="shared" si="15"/>
        <v>0</v>
      </c>
      <c r="K52" s="18">
        <f t="shared" si="16"/>
        <v>1</v>
      </c>
      <c r="L52" s="32">
        <f t="shared" si="17"/>
        <v>0</v>
      </c>
    </row>
    <row r="53" spans="1:12" s="19" customFormat="1" x14ac:dyDescent="0.2">
      <c r="A53" s="13" t="s">
        <v>35</v>
      </c>
      <c r="B53" s="382" t="s">
        <v>36</v>
      </c>
      <c r="C53" s="383"/>
      <c r="D53" s="151">
        <v>0</v>
      </c>
      <c r="E53" s="152">
        <v>0</v>
      </c>
      <c r="F53" s="32">
        <f t="shared" si="12"/>
        <v>0</v>
      </c>
      <c r="G53" s="152">
        <v>0</v>
      </c>
      <c r="H53" s="32">
        <f t="shared" si="13"/>
        <v>0</v>
      </c>
      <c r="I53" s="18">
        <f t="shared" si="14"/>
        <v>0</v>
      </c>
      <c r="J53" s="32">
        <f t="shared" si="15"/>
        <v>0</v>
      </c>
      <c r="K53" s="18">
        <f t="shared" si="16"/>
        <v>1</v>
      </c>
      <c r="L53" s="32">
        <f t="shared" si="17"/>
        <v>0</v>
      </c>
    </row>
    <row r="54" spans="1:12" s="19" customFormat="1" x14ac:dyDescent="0.2">
      <c r="A54" s="13" t="s">
        <v>38</v>
      </c>
      <c r="B54" s="382" t="s">
        <v>83</v>
      </c>
      <c r="C54" s="383"/>
      <c r="D54" s="151">
        <v>0</v>
      </c>
      <c r="E54" s="152">
        <v>0</v>
      </c>
      <c r="F54" s="32">
        <f t="shared" si="12"/>
        <v>0</v>
      </c>
      <c r="G54" s="152">
        <v>0</v>
      </c>
      <c r="H54" s="32">
        <f t="shared" si="13"/>
        <v>0</v>
      </c>
      <c r="I54" s="18">
        <f t="shared" si="14"/>
        <v>0</v>
      </c>
      <c r="J54" s="32">
        <f t="shared" si="15"/>
        <v>0</v>
      </c>
      <c r="K54" s="18">
        <f t="shared" si="16"/>
        <v>1</v>
      </c>
      <c r="L54" s="32">
        <f t="shared" si="17"/>
        <v>0</v>
      </c>
    </row>
    <row r="55" spans="1:12" s="135" customFormat="1" x14ac:dyDescent="0.2">
      <c r="A55" s="123"/>
      <c r="B55" s="384"/>
      <c r="C55" s="384"/>
      <c r="D55" s="134"/>
      <c r="E55" s="126"/>
      <c r="F55" s="134"/>
      <c r="G55" s="126"/>
      <c r="H55" s="134"/>
      <c r="I55" s="126"/>
      <c r="J55" s="134"/>
      <c r="K55" s="126"/>
      <c r="L55" s="134"/>
    </row>
    <row r="56" spans="1:12" s="19" customFormat="1" x14ac:dyDescent="0.2">
      <c r="A56" s="16" t="s">
        <v>7</v>
      </c>
      <c r="B56" s="414"/>
      <c r="C56" s="414"/>
      <c r="D56" s="16"/>
      <c r="E56" s="16"/>
      <c r="F56" s="59" t="s">
        <v>228</v>
      </c>
      <c r="G56" s="15"/>
      <c r="H56" s="16"/>
      <c r="I56" s="16"/>
      <c r="J56" s="16"/>
      <c r="K56" s="16"/>
      <c r="L56" s="46" t="str">
        <f>'Summary Payment Certification'!$H$58</f>
        <v>Revised 06/22/2022</v>
      </c>
    </row>
    <row r="57" spans="1:12" s="19" customFormat="1" x14ac:dyDescent="0.2">
      <c r="A57" s="283" t="s">
        <v>0</v>
      </c>
      <c r="B57" s="283"/>
      <c r="C57" s="283"/>
      <c r="D57" s="283"/>
      <c r="E57" s="283"/>
      <c r="F57" s="283"/>
      <c r="G57" s="283"/>
      <c r="H57" s="283"/>
      <c r="I57" s="283"/>
      <c r="J57" s="283"/>
      <c r="K57" s="283"/>
      <c r="L57" s="283"/>
    </row>
    <row r="58" spans="1:12" s="19" customFormat="1" x14ac:dyDescent="0.2">
      <c r="A58" s="285" t="s">
        <v>1</v>
      </c>
      <c r="B58" s="285"/>
      <c r="C58" s="285"/>
      <c r="D58" s="285"/>
      <c r="E58" s="285"/>
      <c r="F58" s="285"/>
      <c r="G58" s="285"/>
      <c r="H58" s="285"/>
      <c r="I58" s="285"/>
      <c r="J58" s="285"/>
      <c r="K58" s="285"/>
      <c r="L58" s="285"/>
    </row>
    <row r="59" spans="1:12" s="19" customFormat="1" x14ac:dyDescent="0.2">
      <c r="A59" s="372" t="s">
        <v>230</v>
      </c>
      <c r="B59" s="372"/>
      <c r="C59" s="372"/>
      <c r="D59" s="372"/>
      <c r="E59" s="372"/>
      <c r="F59" s="372"/>
      <c r="G59" s="372"/>
      <c r="H59" s="372"/>
      <c r="I59" s="372"/>
      <c r="J59" s="372"/>
      <c r="K59" s="372"/>
      <c r="L59" s="372"/>
    </row>
    <row r="60" spans="1:12" s="19" customFormat="1" ht="13.5" thickBot="1" x14ac:dyDescent="0.25">
      <c r="A60" s="373"/>
      <c r="B60" s="373"/>
      <c r="C60" s="373"/>
      <c r="D60" s="373"/>
      <c r="E60" s="373"/>
      <c r="F60" s="373"/>
      <c r="G60" s="373"/>
      <c r="H60" s="373"/>
      <c r="I60" s="373"/>
      <c r="J60" s="373"/>
      <c r="K60" s="373"/>
      <c r="L60" s="373"/>
    </row>
    <row r="61" spans="1:12" s="19" customFormat="1" x14ac:dyDescent="0.2">
      <c r="A61" s="97" t="s">
        <v>13</v>
      </c>
      <c r="B61" s="374" t="str">
        <f>IF($B$10="","",$B$10)</f>
        <v/>
      </c>
      <c r="C61" s="351"/>
      <c r="D61" s="351"/>
      <c r="E61" s="351"/>
      <c r="F61" s="351"/>
      <c r="G61" s="352"/>
      <c r="H61" s="375" t="s">
        <v>14</v>
      </c>
      <c r="I61" s="357"/>
      <c r="J61" s="142" t="str">
        <f>IF($J$10="","",$J$10)</f>
        <v/>
      </c>
      <c r="K61" s="143" t="s">
        <v>214</v>
      </c>
      <c r="L61" s="144" t="str">
        <f>IF($L$10="","",$L$10)</f>
        <v/>
      </c>
    </row>
    <row r="62" spans="1:12" s="19" customFormat="1" x14ac:dyDescent="0.2">
      <c r="A62" s="98" t="s">
        <v>8</v>
      </c>
      <c r="B62" s="374" t="str">
        <f>IF($B$11="","",$B$11)</f>
        <v/>
      </c>
      <c r="C62" s="351"/>
      <c r="D62" s="351"/>
      <c r="E62" s="351"/>
      <c r="F62" s="351"/>
      <c r="G62" s="352"/>
      <c r="H62" s="376" t="s">
        <v>15</v>
      </c>
      <c r="I62" s="377"/>
      <c r="J62" s="226" t="str">
        <f>IF($J$11="","",$J$11)</f>
        <v/>
      </c>
      <c r="K62" s="233" t="s">
        <v>212</v>
      </c>
      <c r="L62" s="148" t="str">
        <f>IF($L$11="","",$L$11)</f>
        <v/>
      </c>
    </row>
    <row r="63" spans="1:12" s="19" customFormat="1" ht="13.5" thickBot="1" x14ac:dyDescent="0.25">
      <c r="A63" s="98" t="s">
        <v>16</v>
      </c>
      <c r="B63" s="350" t="str">
        <f>IF($B$12="","",$B$12)</f>
        <v/>
      </c>
      <c r="C63" s="355"/>
      <c r="D63" s="233" t="s">
        <v>10</v>
      </c>
      <c r="E63" s="350" t="str">
        <f>IF($E$12="","",$E$12)</f>
        <v/>
      </c>
      <c r="F63" s="351"/>
      <c r="G63" s="352"/>
      <c r="H63" s="353" t="s">
        <v>9</v>
      </c>
      <c r="I63" s="354"/>
      <c r="J63" s="145" t="str">
        <f>IF($J$12="","",$J$12)</f>
        <v/>
      </c>
      <c r="K63" s="234" t="s">
        <v>210</v>
      </c>
      <c r="L63" s="147" t="str">
        <f>IF($L$12="","",$L$12)</f>
        <v/>
      </c>
    </row>
    <row r="64" spans="1:12" s="19" customFormat="1" x14ac:dyDescent="0.2">
      <c r="A64" s="98" t="s">
        <v>17</v>
      </c>
      <c r="B64" s="350" t="str">
        <f>IF($B$13="","",$B$13)</f>
        <v/>
      </c>
      <c r="C64" s="355"/>
      <c r="D64" s="233" t="s">
        <v>173</v>
      </c>
      <c r="E64" s="350" t="str">
        <f>IF($E$13="","",$E$13)</f>
        <v/>
      </c>
      <c r="F64" s="351"/>
      <c r="G64" s="355"/>
      <c r="H64" s="356" t="s">
        <v>211</v>
      </c>
      <c r="I64" s="357"/>
      <c r="J64" s="101" t="str">
        <f>IF($J$13="","",$J$13)</f>
        <v/>
      </c>
      <c r="K64" s="102" t="s">
        <v>213</v>
      </c>
      <c r="L64" s="101" t="str">
        <f>IF($L$13="","",$L$13)</f>
        <v/>
      </c>
    </row>
    <row r="65" spans="1:18" s="19" customFormat="1" x14ac:dyDescent="0.2">
      <c r="A65" s="17"/>
      <c r="B65" s="358"/>
      <c r="C65" s="358"/>
      <c r="D65" s="14"/>
      <c r="E65" s="14"/>
      <c r="F65" s="14"/>
      <c r="G65" s="14"/>
      <c r="H65" s="14"/>
      <c r="I65" s="14"/>
      <c r="J65" s="14"/>
      <c r="K65" s="14"/>
      <c r="L65" s="14"/>
    </row>
    <row r="66" spans="1:18" s="19" customFormat="1" ht="13.5" customHeight="1" x14ac:dyDescent="0.2">
      <c r="A66" s="359" t="s">
        <v>73</v>
      </c>
      <c r="B66" s="344" t="s">
        <v>74</v>
      </c>
      <c r="C66" s="345"/>
      <c r="D66" s="364" t="s">
        <v>75</v>
      </c>
      <c r="E66" s="348" t="s">
        <v>76</v>
      </c>
      <c r="F66" s="331"/>
      <c r="G66" s="331"/>
      <c r="H66" s="331"/>
      <c r="I66" s="331"/>
      <c r="J66" s="349"/>
      <c r="K66" s="344" t="s">
        <v>77</v>
      </c>
      <c r="L66" s="345"/>
    </row>
    <row r="67" spans="1:18" s="19" customFormat="1" x14ac:dyDescent="0.2">
      <c r="A67" s="360"/>
      <c r="B67" s="362"/>
      <c r="C67" s="363"/>
      <c r="D67" s="365"/>
      <c r="E67" s="348" t="s">
        <v>78</v>
      </c>
      <c r="F67" s="349"/>
      <c r="G67" s="348" t="s">
        <v>79</v>
      </c>
      <c r="H67" s="349"/>
      <c r="I67" s="348" t="s">
        <v>80</v>
      </c>
      <c r="J67" s="349"/>
      <c r="K67" s="346"/>
      <c r="L67" s="347"/>
    </row>
    <row r="68" spans="1:18" s="19" customFormat="1" x14ac:dyDescent="0.2">
      <c r="A68" s="361"/>
      <c r="B68" s="346"/>
      <c r="C68" s="347"/>
      <c r="D68" s="366"/>
      <c r="E68" s="232" t="s">
        <v>81</v>
      </c>
      <c r="F68" s="232" t="s">
        <v>82</v>
      </c>
      <c r="G68" s="232" t="s">
        <v>81</v>
      </c>
      <c r="H68" s="232" t="s">
        <v>82</v>
      </c>
      <c r="I68" s="232" t="s">
        <v>81</v>
      </c>
      <c r="J68" s="232" t="s">
        <v>82</v>
      </c>
      <c r="K68" s="232" t="s">
        <v>81</v>
      </c>
      <c r="L68" s="232" t="s">
        <v>82</v>
      </c>
    </row>
    <row r="69" spans="1:18" s="19" customFormat="1" x14ac:dyDescent="0.2">
      <c r="A69" s="13" t="s">
        <v>41</v>
      </c>
      <c r="B69" s="382" t="s">
        <v>42</v>
      </c>
      <c r="C69" s="383"/>
      <c r="D69" s="151">
        <v>0</v>
      </c>
      <c r="E69" s="152">
        <v>0</v>
      </c>
      <c r="F69" s="32">
        <f>SUM(D69*E69)</f>
        <v>0</v>
      </c>
      <c r="G69" s="152">
        <v>0</v>
      </c>
      <c r="H69" s="32">
        <f>SUM(D69*G69)</f>
        <v>0</v>
      </c>
      <c r="I69" s="18">
        <f>SUM(E69+G69)</f>
        <v>0</v>
      </c>
      <c r="J69" s="32">
        <f>SUM(D69*I69)</f>
        <v>0</v>
      </c>
      <c r="K69" s="18">
        <f>SUM(100%-I69)</f>
        <v>1</v>
      </c>
      <c r="L69" s="32">
        <f>SUM(D69-J69)</f>
        <v>0</v>
      </c>
    </row>
    <row r="70" spans="1:18" s="19" customFormat="1" x14ac:dyDescent="0.2">
      <c r="A70" s="13" t="s">
        <v>44</v>
      </c>
      <c r="B70" s="382" t="s">
        <v>109</v>
      </c>
      <c r="C70" s="383"/>
      <c r="D70" s="151">
        <v>0</v>
      </c>
      <c r="E70" s="152">
        <v>0</v>
      </c>
      <c r="F70" s="32">
        <f>SUM(D70*E70)</f>
        <v>0</v>
      </c>
      <c r="G70" s="152">
        <v>0</v>
      </c>
      <c r="H70" s="32">
        <f>SUM(D70*G70)</f>
        <v>0</v>
      </c>
      <c r="I70" s="18">
        <f>SUM(E70+G70)</f>
        <v>0</v>
      </c>
      <c r="J70" s="32">
        <f>SUM(D70*I70)</f>
        <v>0</v>
      </c>
      <c r="K70" s="18">
        <f>SUM(100%-I70)</f>
        <v>1</v>
      </c>
      <c r="L70" s="32">
        <f>SUM(D70-J70)</f>
        <v>0</v>
      </c>
    </row>
    <row r="71" spans="1:18" s="19" customFormat="1" x14ac:dyDescent="0.2">
      <c r="A71" s="13" t="s">
        <v>45</v>
      </c>
      <c r="B71" s="382" t="s">
        <v>46</v>
      </c>
      <c r="C71" s="383"/>
      <c r="D71" s="151">
        <v>0</v>
      </c>
      <c r="E71" s="152">
        <v>0</v>
      </c>
      <c r="F71" s="32">
        <f t="shared" ref="F71:F134" si="18">SUM(D71*E71)</f>
        <v>0</v>
      </c>
      <c r="G71" s="152">
        <v>0</v>
      </c>
      <c r="H71" s="32">
        <f t="shared" ref="H71:H134" si="19">SUM(D71*G71)</f>
        <v>0</v>
      </c>
      <c r="I71" s="18">
        <f t="shared" ref="I71" si="20">SUM(E71+G71)</f>
        <v>0</v>
      </c>
      <c r="J71" s="32">
        <f t="shared" ref="J71:J134" si="21">SUM(D71*I71)</f>
        <v>0</v>
      </c>
      <c r="K71" s="18">
        <f t="shared" ref="K71" si="22">SUM(100%-I71)</f>
        <v>1</v>
      </c>
      <c r="L71" s="32">
        <f t="shared" ref="L71:L134" si="23">SUM(D71-J71)</f>
        <v>0</v>
      </c>
    </row>
    <row r="72" spans="1:18" s="19" customFormat="1" x14ac:dyDescent="0.2">
      <c r="A72" s="13" t="s">
        <v>47</v>
      </c>
      <c r="B72" s="382" t="s">
        <v>84</v>
      </c>
      <c r="C72" s="383"/>
      <c r="D72" s="151">
        <v>0</v>
      </c>
      <c r="E72" s="152">
        <v>0</v>
      </c>
      <c r="F72" s="32">
        <f t="shared" si="18"/>
        <v>0</v>
      </c>
      <c r="G72" s="152">
        <v>0</v>
      </c>
      <c r="H72" s="32">
        <f t="shared" si="19"/>
        <v>0</v>
      </c>
      <c r="I72" s="18">
        <f>SUM(E72+G72)</f>
        <v>0</v>
      </c>
      <c r="J72" s="32">
        <f t="shared" si="21"/>
        <v>0</v>
      </c>
      <c r="K72" s="18">
        <f>SUM(100%-I72)</f>
        <v>1</v>
      </c>
      <c r="L72" s="32">
        <f t="shared" si="23"/>
        <v>0</v>
      </c>
    </row>
    <row r="73" spans="1:18" s="19" customFormat="1" x14ac:dyDescent="0.2">
      <c r="A73" s="13" t="s">
        <v>48</v>
      </c>
      <c r="B73" s="382" t="s">
        <v>49</v>
      </c>
      <c r="C73" s="383"/>
      <c r="D73" s="151">
        <v>0</v>
      </c>
      <c r="E73" s="152">
        <v>0</v>
      </c>
      <c r="F73" s="32">
        <f t="shared" si="18"/>
        <v>0</v>
      </c>
      <c r="G73" s="152">
        <v>0</v>
      </c>
      <c r="H73" s="32">
        <f t="shared" si="19"/>
        <v>0</v>
      </c>
      <c r="I73" s="18">
        <f>SUM(E73+G73)</f>
        <v>0</v>
      </c>
      <c r="J73" s="32">
        <f t="shared" si="21"/>
        <v>0</v>
      </c>
      <c r="K73" s="18">
        <f>SUM(100%-I73)</f>
        <v>1</v>
      </c>
      <c r="L73" s="32">
        <f t="shared" si="23"/>
        <v>0</v>
      </c>
    </row>
    <row r="74" spans="1:18" s="19" customFormat="1" x14ac:dyDescent="0.2">
      <c r="A74" s="13" t="s">
        <v>50</v>
      </c>
      <c r="B74" s="382" t="s">
        <v>51</v>
      </c>
      <c r="C74" s="383"/>
      <c r="D74" s="151">
        <v>0</v>
      </c>
      <c r="E74" s="152">
        <v>0</v>
      </c>
      <c r="F74" s="32">
        <f t="shared" si="18"/>
        <v>0</v>
      </c>
      <c r="G74" s="152">
        <v>0</v>
      </c>
      <c r="H74" s="32">
        <f t="shared" si="19"/>
        <v>0</v>
      </c>
      <c r="I74" s="18">
        <f>SUM(E74+G74)</f>
        <v>0</v>
      </c>
      <c r="J74" s="32">
        <f t="shared" si="21"/>
        <v>0</v>
      </c>
      <c r="K74" s="18">
        <f>SUM(100%-I74)</f>
        <v>1</v>
      </c>
      <c r="L74" s="32">
        <f t="shared" si="23"/>
        <v>0</v>
      </c>
    </row>
    <row r="75" spans="1:18" s="19" customFormat="1" x14ac:dyDescent="0.2">
      <c r="A75" s="13" t="s">
        <v>54</v>
      </c>
      <c r="B75" s="382" t="s">
        <v>55</v>
      </c>
      <c r="C75" s="383"/>
      <c r="D75" s="151">
        <v>0</v>
      </c>
      <c r="E75" s="152">
        <v>0</v>
      </c>
      <c r="F75" s="32">
        <f t="shared" si="18"/>
        <v>0</v>
      </c>
      <c r="G75" s="152">
        <v>0</v>
      </c>
      <c r="H75" s="32">
        <f t="shared" si="19"/>
        <v>0</v>
      </c>
      <c r="I75" s="18">
        <f>SUM(E75+G75)</f>
        <v>0</v>
      </c>
      <c r="J75" s="32">
        <f t="shared" si="21"/>
        <v>0</v>
      </c>
      <c r="K75" s="18">
        <f>SUM(100%-I75)</f>
        <v>1</v>
      </c>
      <c r="L75" s="32">
        <f t="shared" si="23"/>
        <v>0</v>
      </c>
      <c r="R75" s="19" t="s">
        <v>99</v>
      </c>
    </row>
    <row r="76" spans="1:18" s="19" customFormat="1" x14ac:dyDescent="0.2">
      <c r="A76" s="13" t="s">
        <v>57</v>
      </c>
      <c r="B76" s="382" t="s">
        <v>110</v>
      </c>
      <c r="C76" s="383"/>
      <c r="D76" s="151">
        <v>0</v>
      </c>
      <c r="E76" s="152">
        <v>0</v>
      </c>
      <c r="F76" s="32">
        <f t="shared" si="18"/>
        <v>0</v>
      </c>
      <c r="G76" s="152">
        <v>0</v>
      </c>
      <c r="H76" s="32">
        <f t="shared" si="19"/>
        <v>0</v>
      </c>
      <c r="I76" s="18">
        <f>SUM(E76+G76)</f>
        <v>0</v>
      </c>
      <c r="J76" s="32">
        <f t="shared" si="21"/>
        <v>0</v>
      </c>
      <c r="K76" s="18">
        <f>SUM(100%-I76)</f>
        <v>1</v>
      </c>
      <c r="L76" s="32">
        <f t="shared" si="23"/>
        <v>0</v>
      </c>
    </row>
    <row r="77" spans="1:18" s="19" customFormat="1" x14ac:dyDescent="0.2">
      <c r="A77" s="58" t="s">
        <v>59</v>
      </c>
      <c r="B77" s="380" t="s">
        <v>111</v>
      </c>
      <c r="C77" s="381"/>
      <c r="D77" s="151">
        <v>0</v>
      </c>
      <c r="E77" s="152">
        <v>0</v>
      </c>
      <c r="F77" s="32">
        <f t="shared" si="18"/>
        <v>0</v>
      </c>
      <c r="G77" s="152">
        <v>0</v>
      </c>
      <c r="H77" s="32">
        <f t="shared" si="19"/>
        <v>0</v>
      </c>
      <c r="I77" s="18">
        <f t="shared" ref="I77:I83" si="24">SUM(E77+G77)</f>
        <v>0</v>
      </c>
      <c r="J77" s="32">
        <f t="shared" si="21"/>
        <v>0</v>
      </c>
      <c r="K77" s="18">
        <f t="shared" ref="K77:K83" si="25">SUM(100%-I77)</f>
        <v>1</v>
      </c>
      <c r="L77" s="32">
        <f t="shared" si="23"/>
        <v>0</v>
      </c>
    </row>
    <row r="78" spans="1:18" s="19" customFormat="1" x14ac:dyDescent="0.2">
      <c r="A78" s="58" t="s">
        <v>61</v>
      </c>
      <c r="B78" s="380" t="s">
        <v>113</v>
      </c>
      <c r="C78" s="381"/>
      <c r="D78" s="151">
        <v>0</v>
      </c>
      <c r="E78" s="152">
        <v>0</v>
      </c>
      <c r="F78" s="32">
        <f t="shared" si="18"/>
        <v>0</v>
      </c>
      <c r="G78" s="152">
        <v>0</v>
      </c>
      <c r="H78" s="32">
        <f t="shared" si="19"/>
        <v>0</v>
      </c>
      <c r="I78" s="18">
        <f t="shared" si="24"/>
        <v>0</v>
      </c>
      <c r="J78" s="32">
        <f t="shared" si="21"/>
        <v>0</v>
      </c>
      <c r="K78" s="18">
        <f t="shared" si="25"/>
        <v>1</v>
      </c>
      <c r="L78" s="32">
        <f t="shared" si="23"/>
        <v>0</v>
      </c>
    </row>
    <row r="79" spans="1:18" s="19" customFormat="1" x14ac:dyDescent="0.2">
      <c r="A79" s="13" t="s">
        <v>67</v>
      </c>
      <c r="B79" s="382" t="s">
        <v>102</v>
      </c>
      <c r="C79" s="383"/>
      <c r="D79" s="151">
        <v>0</v>
      </c>
      <c r="E79" s="152">
        <v>0</v>
      </c>
      <c r="F79" s="32">
        <f t="shared" si="18"/>
        <v>0</v>
      </c>
      <c r="G79" s="152">
        <v>0</v>
      </c>
      <c r="H79" s="32">
        <f t="shared" si="19"/>
        <v>0</v>
      </c>
      <c r="I79" s="18">
        <f t="shared" si="24"/>
        <v>0</v>
      </c>
      <c r="J79" s="32">
        <f t="shared" si="21"/>
        <v>0</v>
      </c>
      <c r="K79" s="18">
        <f t="shared" si="25"/>
        <v>1</v>
      </c>
      <c r="L79" s="32">
        <f t="shared" si="23"/>
        <v>0</v>
      </c>
    </row>
    <row r="80" spans="1:18" s="19" customFormat="1" x14ac:dyDescent="0.2">
      <c r="A80" s="13" t="s">
        <v>68</v>
      </c>
      <c r="B80" s="382" t="s">
        <v>69</v>
      </c>
      <c r="C80" s="383"/>
      <c r="D80" s="151">
        <v>0</v>
      </c>
      <c r="E80" s="152">
        <v>0</v>
      </c>
      <c r="F80" s="32">
        <f t="shared" si="18"/>
        <v>0</v>
      </c>
      <c r="G80" s="152">
        <v>0</v>
      </c>
      <c r="H80" s="32">
        <f t="shared" si="19"/>
        <v>0</v>
      </c>
      <c r="I80" s="18">
        <f t="shared" si="24"/>
        <v>0</v>
      </c>
      <c r="J80" s="32">
        <f t="shared" si="21"/>
        <v>0</v>
      </c>
      <c r="K80" s="18">
        <f t="shared" si="25"/>
        <v>1</v>
      </c>
      <c r="L80" s="32">
        <f t="shared" si="23"/>
        <v>0</v>
      </c>
    </row>
    <row r="81" spans="1:13" s="19" customFormat="1" x14ac:dyDescent="0.2">
      <c r="A81" s="13" t="s">
        <v>70</v>
      </c>
      <c r="B81" s="378" t="s">
        <v>112</v>
      </c>
      <c r="C81" s="379"/>
      <c r="D81" s="151">
        <v>0</v>
      </c>
      <c r="E81" s="152">
        <v>0</v>
      </c>
      <c r="F81" s="32">
        <f t="shared" si="18"/>
        <v>0</v>
      </c>
      <c r="G81" s="152">
        <v>0</v>
      </c>
      <c r="H81" s="32">
        <f t="shared" si="19"/>
        <v>0</v>
      </c>
      <c r="I81" s="18">
        <f t="shared" si="24"/>
        <v>0</v>
      </c>
      <c r="J81" s="32">
        <f t="shared" si="21"/>
        <v>0</v>
      </c>
      <c r="K81" s="18">
        <f t="shared" si="25"/>
        <v>1</v>
      </c>
      <c r="L81" s="32">
        <f t="shared" si="23"/>
        <v>0</v>
      </c>
    </row>
    <row r="82" spans="1:13" x14ac:dyDescent="0.2">
      <c r="A82" s="13" t="s">
        <v>71</v>
      </c>
      <c r="B82" s="378" t="s">
        <v>103</v>
      </c>
      <c r="C82" s="379"/>
      <c r="D82" s="151">
        <v>0</v>
      </c>
      <c r="E82" s="152">
        <v>0</v>
      </c>
      <c r="F82" s="32">
        <f t="shared" si="18"/>
        <v>0</v>
      </c>
      <c r="G82" s="152">
        <v>0</v>
      </c>
      <c r="H82" s="32">
        <f t="shared" si="19"/>
        <v>0</v>
      </c>
      <c r="I82" s="18">
        <f t="shared" si="24"/>
        <v>0</v>
      </c>
      <c r="J82" s="32">
        <f t="shared" si="21"/>
        <v>0</v>
      </c>
      <c r="K82" s="18">
        <f t="shared" si="25"/>
        <v>1</v>
      </c>
      <c r="L82" s="32">
        <f t="shared" si="23"/>
        <v>0</v>
      </c>
    </row>
    <row r="83" spans="1:13" x14ac:dyDescent="0.2">
      <c r="A83" s="13" t="s">
        <v>19</v>
      </c>
      <c r="B83" s="378" t="s">
        <v>20</v>
      </c>
      <c r="C83" s="379"/>
      <c r="D83" s="151">
        <v>0</v>
      </c>
      <c r="E83" s="152">
        <v>0</v>
      </c>
      <c r="F83" s="32">
        <f t="shared" si="18"/>
        <v>0</v>
      </c>
      <c r="G83" s="152">
        <v>0</v>
      </c>
      <c r="H83" s="32">
        <f t="shared" si="19"/>
        <v>0</v>
      </c>
      <c r="I83" s="18">
        <f t="shared" si="24"/>
        <v>0</v>
      </c>
      <c r="J83" s="32">
        <f t="shared" si="21"/>
        <v>0</v>
      </c>
      <c r="K83" s="18">
        <f t="shared" si="25"/>
        <v>1</v>
      </c>
      <c r="L83" s="32">
        <f t="shared" si="23"/>
        <v>0</v>
      </c>
    </row>
    <row r="84" spans="1:13" ht="12.75" customHeight="1" x14ac:dyDescent="0.2">
      <c r="A84" s="13" t="s">
        <v>21</v>
      </c>
      <c r="B84" s="378" t="s">
        <v>114</v>
      </c>
      <c r="C84" s="379"/>
      <c r="D84" s="151">
        <v>0</v>
      </c>
      <c r="E84" s="152">
        <v>0</v>
      </c>
      <c r="F84" s="32">
        <f t="shared" si="18"/>
        <v>0</v>
      </c>
      <c r="G84" s="152">
        <v>0</v>
      </c>
      <c r="H84" s="32">
        <f t="shared" si="19"/>
        <v>0</v>
      </c>
      <c r="I84" s="18">
        <f t="shared" si="14"/>
        <v>0</v>
      </c>
      <c r="J84" s="32">
        <f t="shared" si="21"/>
        <v>0</v>
      </c>
      <c r="K84" s="18">
        <f t="shared" si="16"/>
        <v>1</v>
      </c>
      <c r="L84" s="32">
        <f t="shared" si="23"/>
        <v>0</v>
      </c>
      <c r="M84" s="1"/>
    </row>
    <row r="85" spans="1:13" ht="12.75" customHeight="1" x14ac:dyDescent="0.2">
      <c r="A85" s="13" t="s">
        <v>23</v>
      </c>
      <c r="B85" s="378" t="s">
        <v>115</v>
      </c>
      <c r="C85" s="379"/>
      <c r="D85" s="151">
        <v>0</v>
      </c>
      <c r="E85" s="152">
        <v>0</v>
      </c>
      <c r="F85" s="32">
        <f t="shared" si="18"/>
        <v>0</v>
      </c>
      <c r="G85" s="152">
        <v>0</v>
      </c>
      <c r="H85" s="32">
        <f t="shared" si="19"/>
        <v>0</v>
      </c>
      <c r="I85" s="18">
        <f t="shared" si="14"/>
        <v>0</v>
      </c>
      <c r="J85" s="32">
        <f t="shared" si="21"/>
        <v>0</v>
      </c>
      <c r="K85" s="18">
        <f t="shared" si="16"/>
        <v>1</v>
      </c>
      <c r="L85" s="32">
        <f t="shared" si="23"/>
        <v>0</v>
      </c>
      <c r="M85" s="2"/>
    </row>
    <row r="86" spans="1:13" s="31" customFormat="1" ht="12.75" customHeight="1" x14ac:dyDescent="0.2">
      <c r="A86" s="13" t="s">
        <v>29</v>
      </c>
      <c r="B86" s="378" t="s">
        <v>30</v>
      </c>
      <c r="C86" s="379"/>
      <c r="D86" s="151">
        <v>0</v>
      </c>
      <c r="E86" s="152">
        <v>0</v>
      </c>
      <c r="F86" s="32">
        <f t="shared" si="18"/>
        <v>0</v>
      </c>
      <c r="G86" s="152">
        <v>0</v>
      </c>
      <c r="H86" s="32">
        <f t="shared" si="19"/>
        <v>0</v>
      </c>
      <c r="I86" s="18">
        <f t="shared" si="14"/>
        <v>0</v>
      </c>
      <c r="J86" s="32">
        <f t="shared" si="21"/>
        <v>0</v>
      </c>
      <c r="K86" s="18">
        <f t="shared" si="16"/>
        <v>1</v>
      </c>
      <c r="L86" s="32">
        <f t="shared" si="23"/>
        <v>0</v>
      </c>
      <c r="M86" s="40"/>
    </row>
    <row r="87" spans="1:13" s="31" customFormat="1" ht="12.75" customHeight="1" x14ac:dyDescent="0.2">
      <c r="A87" s="13" t="s">
        <v>33</v>
      </c>
      <c r="B87" s="378" t="s">
        <v>34</v>
      </c>
      <c r="C87" s="379"/>
      <c r="D87" s="151">
        <v>0</v>
      </c>
      <c r="E87" s="152">
        <v>0</v>
      </c>
      <c r="F87" s="32">
        <f t="shared" si="18"/>
        <v>0</v>
      </c>
      <c r="G87" s="152">
        <v>0</v>
      </c>
      <c r="H87" s="32">
        <f t="shared" si="19"/>
        <v>0</v>
      </c>
      <c r="I87" s="18">
        <f t="shared" si="14"/>
        <v>0</v>
      </c>
      <c r="J87" s="32">
        <f t="shared" si="21"/>
        <v>0</v>
      </c>
      <c r="K87" s="18">
        <f t="shared" si="16"/>
        <v>1</v>
      </c>
      <c r="L87" s="32">
        <f t="shared" si="23"/>
        <v>0</v>
      </c>
      <c r="M87" s="10"/>
    </row>
    <row r="88" spans="1:13" s="31" customFormat="1" ht="12.75" customHeight="1" x14ac:dyDescent="0.2">
      <c r="A88" s="13" t="s">
        <v>37</v>
      </c>
      <c r="B88" s="382" t="s">
        <v>85</v>
      </c>
      <c r="C88" s="383"/>
      <c r="D88" s="151">
        <v>0</v>
      </c>
      <c r="E88" s="152">
        <v>0</v>
      </c>
      <c r="F88" s="32">
        <f t="shared" si="18"/>
        <v>0</v>
      </c>
      <c r="G88" s="152">
        <v>0</v>
      </c>
      <c r="H88" s="32">
        <f t="shared" si="19"/>
        <v>0</v>
      </c>
      <c r="I88" s="18">
        <f t="shared" si="14"/>
        <v>0</v>
      </c>
      <c r="J88" s="32">
        <f t="shared" si="21"/>
        <v>0</v>
      </c>
      <c r="K88" s="18">
        <f t="shared" si="16"/>
        <v>1</v>
      </c>
      <c r="L88" s="32">
        <f t="shared" si="23"/>
        <v>0</v>
      </c>
      <c r="M88" s="10"/>
    </row>
    <row r="89" spans="1:13" s="31" customFormat="1" x14ac:dyDescent="0.2">
      <c r="A89" s="13" t="s">
        <v>39</v>
      </c>
      <c r="B89" s="382" t="s">
        <v>40</v>
      </c>
      <c r="C89" s="383"/>
      <c r="D89" s="151">
        <v>0</v>
      </c>
      <c r="E89" s="152">
        <v>0</v>
      </c>
      <c r="F89" s="32">
        <f t="shared" si="18"/>
        <v>0</v>
      </c>
      <c r="G89" s="152">
        <v>0</v>
      </c>
      <c r="H89" s="32">
        <f t="shared" si="19"/>
        <v>0</v>
      </c>
      <c r="I89" s="18">
        <f t="shared" si="14"/>
        <v>0</v>
      </c>
      <c r="J89" s="32">
        <f t="shared" si="21"/>
        <v>0</v>
      </c>
      <c r="K89" s="18">
        <f t="shared" si="16"/>
        <v>1</v>
      </c>
      <c r="L89" s="32">
        <f t="shared" si="23"/>
        <v>0</v>
      </c>
      <c r="M89" s="10"/>
    </row>
    <row r="90" spans="1:13" s="31" customFormat="1" x14ac:dyDescent="0.2">
      <c r="A90" s="13" t="s">
        <v>43</v>
      </c>
      <c r="B90" s="382" t="s">
        <v>116</v>
      </c>
      <c r="C90" s="383"/>
      <c r="D90" s="151">
        <v>0</v>
      </c>
      <c r="E90" s="152">
        <v>0</v>
      </c>
      <c r="F90" s="32">
        <f t="shared" si="18"/>
        <v>0</v>
      </c>
      <c r="G90" s="152">
        <v>0</v>
      </c>
      <c r="H90" s="32">
        <f t="shared" si="19"/>
        <v>0</v>
      </c>
      <c r="I90" s="18">
        <f t="shared" si="14"/>
        <v>0</v>
      </c>
      <c r="J90" s="32">
        <f t="shared" si="21"/>
        <v>0</v>
      </c>
      <c r="K90" s="18">
        <f t="shared" si="16"/>
        <v>1</v>
      </c>
      <c r="L90" s="32">
        <f t="shared" si="23"/>
        <v>0</v>
      </c>
      <c r="M90" s="3"/>
    </row>
    <row r="91" spans="1:13" s="31" customFormat="1" x14ac:dyDescent="0.2">
      <c r="A91" s="13" t="s">
        <v>52</v>
      </c>
      <c r="B91" s="382" t="s">
        <v>53</v>
      </c>
      <c r="C91" s="383"/>
      <c r="D91" s="151">
        <v>0</v>
      </c>
      <c r="E91" s="152">
        <v>0</v>
      </c>
      <c r="F91" s="32">
        <f t="shared" si="18"/>
        <v>0</v>
      </c>
      <c r="G91" s="152">
        <v>0</v>
      </c>
      <c r="H91" s="32">
        <f t="shared" si="19"/>
        <v>0</v>
      </c>
      <c r="I91" s="18">
        <f t="shared" si="14"/>
        <v>0</v>
      </c>
      <c r="J91" s="32">
        <f t="shared" si="21"/>
        <v>0</v>
      </c>
      <c r="K91" s="18">
        <f t="shared" si="16"/>
        <v>1</v>
      </c>
      <c r="L91" s="32">
        <f t="shared" si="23"/>
        <v>0</v>
      </c>
    </row>
    <row r="92" spans="1:13" s="41" customFormat="1" ht="12.75" customHeight="1" x14ac:dyDescent="0.2">
      <c r="A92" s="13" t="s">
        <v>56</v>
      </c>
      <c r="B92" s="382" t="s">
        <v>117</v>
      </c>
      <c r="C92" s="383"/>
      <c r="D92" s="151">
        <v>0</v>
      </c>
      <c r="E92" s="152">
        <v>0</v>
      </c>
      <c r="F92" s="32">
        <f t="shared" si="18"/>
        <v>0</v>
      </c>
      <c r="G92" s="152">
        <v>0</v>
      </c>
      <c r="H92" s="32">
        <f t="shared" si="19"/>
        <v>0</v>
      </c>
      <c r="I92" s="18">
        <f t="shared" si="14"/>
        <v>0</v>
      </c>
      <c r="J92" s="32">
        <f t="shared" si="21"/>
        <v>0</v>
      </c>
      <c r="K92" s="18">
        <f t="shared" si="16"/>
        <v>1</v>
      </c>
      <c r="L92" s="32">
        <f t="shared" si="23"/>
        <v>0</v>
      </c>
    </row>
    <row r="93" spans="1:13" s="41" customFormat="1" ht="12.75" customHeight="1" x14ac:dyDescent="0.2">
      <c r="A93" s="13" t="s">
        <v>58</v>
      </c>
      <c r="B93" s="382" t="s">
        <v>118</v>
      </c>
      <c r="C93" s="383"/>
      <c r="D93" s="151">
        <v>0</v>
      </c>
      <c r="E93" s="152">
        <v>0</v>
      </c>
      <c r="F93" s="32">
        <f t="shared" si="18"/>
        <v>0</v>
      </c>
      <c r="G93" s="152">
        <v>0</v>
      </c>
      <c r="H93" s="32">
        <f t="shared" si="19"/>
        <v>0</v>
      </c>
      <c r="I93" s="18">
        <f t="shared" si="14"/>
        <v>0</v>
      </c>
      <c r="J93" s="32">
        <f t="shared" si="21"/>
        <v>0</v>
      </c>
      <c r="K93" s="18">
        <f t="shared" si="16"/>
        <v>1</v>
      </c>
      <c r="L93" s="32">
        <f t="shared" si="23"/>
        <v>0</v>
      </c>
    </row>
    <row r="94" spans="1:13" s="41" customFormat="1" ht="25.5" customHeight="1" x14ac:dyDescent="0.2">
      <c r="A94" s="13" t="s">
        <v>60</v>
      </c>
      <c r="B94" s="382" t="s">
        <v>119</v>
      </c>
      <c r="C94" s="383"/>
      <c r="D94" s="151">
        <v>0</v>
      </c>
      <c r="E94" s="152">
        <v>0</v>
      </c>
      <c r="F94" s="32">
        <f t="shared" si="18"/>
        <v>0</v>
      </c>
      <c r="G94" s="152">
        <v>0</v>
      </c>
      <c r="H94" s="32">
        <f t="shared" si="19"/>
        <v>0</v>
      </c>
      <c r="I94" s="18">
        <f>SUM(E94+G94)</f>
        <v>0</v>
      </c>
      <c r="J94" s="32">
        <f t="shared" si="21"/>
        <v>0</v>
      </c>
      <c r="K94" s="18">
        <f>SUM(100%-I94)</f>
        <v>1</v>
      </c>
      <c r="L94" s="32">
        <f t="shared" si="23"/>
        <v>0</v>
      </c>
    </row>
    <row r="95" spans="1:13" s="41" customFormat="1" x14ac:dyDescent="0.2">
      <c r="A95" s="13" t="s">
        <v>62</v>
      </c>
      <c r="B95" s="382" t="s">
        <v>120</v>
      </c>
      <c r="C95" s="383"/>
      <c r="D95" s="151">
        <v>0</v>
      </c>
      <c r="E95" s="152">
        <v>0</v>
      </c>
      <c r="F95" s="32">
        <f t="shared" si="18"/>
        <v>0</v>
      </c>
      <c r="G95" s="152">
        <v>0</v>
      </c>
      <c r="H95" s="32">
        <f t="shared" si="19"/>
        <v>0</v>
      </c>
      <c r="I95" s="18">
        <f>SUM(E95+G95)</f>
        <v>0</v>
      </c>
      <c r="J95" s="32">
        <f t="shared" si="21"/>
        <v>0</v>
      </c>
      <c r="K95" s="18">
        <f>SUM(100%-I95)</f>
        <v>1</v>
      </c>
      <c r="L95" s="32">
        <f t="shared" si="23"/>
        <v>0</v>
      </c>
    </row>
    <row r="96" spans="1:13" s="41" customFormat="1" ht="12.75" customHeight="1" x14ac:dyDescent="0.2">
      <c r="A96" s="13" t="s">
        <v>63</v>
      </c>
      <c r="B96" s="382" t="s">
        <v>121</v>
      </c>
      <c r="C96" s="383"/>
      <c r="D96" s="151">
        <v>0</v>
      </c>
      <c r="E96" s="152">
        <v>0</v>
      </c>
      <c r="F96" s="32">
        <f t="shared" si="18"/>
        <v>0</v>
      </c>
      <c r="G96" s="152">
        <v>0</v>
      </c>
      <c r="H96" s="32">
        <f t="shared" si="19"/>
        <v>0</v>
      </c>
      <c r="I96" s="18">
        <f>SUM(E96+G96)</f>
        <v>0</v>
      </c>
      <c r="J96" s="32">
        <f t="shared" si="21"/>
        <v>0</v>
      </c>
      <c r="K96" s="18">
        <f>SUM(100%-I96)</f>
        <v>1</v>
      </c>
      <c r="L96" s="32">
        <f t="shared" si="23"/>
        <v>0</v>
      </c>
    </row>
    <row r="97" spans="1:12" s="31" customFormat="1" x14ac:dyDescent="0.2">
      <c r="A97" s="13" t="s">
        <v>64</v>
      </c>
      <c r="B97" s="382" t="s">
        <v>122</v>
      </c>
      <c r="C97" s="383"/>
      <c r="D97" s="151">
        <v>0</v>
      </c>
      <c r="E97" s="154">
        <v>0</v>
      </c>
      <c r="F97" s="33">
        <f t="shared" si="18"/>
        <v>0</v>
      </c>
      <c r="G97" s="154">
        <v>0</v>
      </c>
      <c r="H97" s="33">
        <f t="shared" si="19"/>
        <v>0</v>
      </c>
      <c r="I97" s="20">
        <f t="shared" si="14"/>
        <v>0</v>
      </c>
      <c r="J97" s="33">
        <f t="shared" si="21"/>
        <v>0</v>
      </c>
      <c r="K97" s="20">
        <f t="shared" si="16"/>
        <v>1</v>
      </c>
      <c r="L97" s="33">
        <f t="shared" si="23"/>
        <v>0</v>
      </c>
    </row>
    <row r="98" spans="1:12" s="31" customFormat="1" x14ac:dyDescent="0.2">
      <c r="A98" s="13" t="s">
        <v>65</v>
      </c>
      <c r="B98" s="382" t="s">
        <v>66</v>
      </c>
      <c r="C98" s="383"/>
      <c r="D98" s="151">
        <v>0</v>
      </c>
      <c r="E98" s="152">
        <v>0</v>
      </c>
      <c r="F98" s="32">
        <f t="shared" si="18"/>
        <v>0</v>
      </c>
      <c r="G98" s="152">
        <v>0</v>
      </c>
      <c r="H98" s="32">
        <f t="shared" si="19"/>
        <v>0</v>
      </c>
      <c r="I98" s="18">
        <f t="shared" si="14"/>
        <v>0</v>
      </c>
      <c r="J98" s="32">
        <f t="shared" si="21"/>
        <v>0</v>
      </c>
      <c r="K98" s="18">
        <f t="shared" si="16"/>
        <v>1</v>
      </c>
      <c r="L98" s="32">
        <f t="shared" si="23"/>
        <v>0</v>
      </c>
    </row>
    <row r="99" spans="1:12" s="31" customFormat="1" x14ac:dyDescent="0.2">
      <c r="A99" s="13" t="s">
        <v>72</v>
      </c>
      <c r="B99" s="378" t="s">
        <v>132</v>
      </c>
      <c r="C99" s="379"/>
      <c r="D99" s="151">
        <v>0</v>
      </c>
      <c r="E99" s="152">
        <v>0</v>
      </c>
      <c r="F99" s="32">
        <f t="shared" si="18"/>
        <v>0</v>
      </c>
      <c r="G99" s="152">
        <v>0</v>
      </c>
      <c r="H99" s="32">
        <f t="shared" si="19"/>
        <v>0</v>
      </c>
      <c r="I99" s="18">
        <f t="shared" si="14"/>
        <v>0</v>
      </c>
      <c r="J99" s="32">
        <f t="shared" si="21"/>
        <v>0</v>
      </c>
      <c r="K99" s="18">
        <f t="shared" si="16"/>
        <v>1</v>
      </c>
      <c r="L99" s="32">
        <f t="shared" si="23"/>
        <v>0</v>
      </c>
    </row>
    <row r="100" spans="1:12" s="31" customFormat="1" x14ac:dyDescent="0.2">
      <c r="A100" s="13" t="s">
        <v>72</v>
      </c>
      <c r="B100" s="378" t="s">
        <v>133</v>
      </c>
      <c r="C100" s="379"/>
      <c r="D100" s="151">
        <v>0</v>
      </c>
      <c r="E100" s="152">
        <v>0</v>
      </c>
      <c r="F100" s="32">
        <f t="shared" si="18"/>
        <v>0</v>
      </c>
      <c r="G100" s="152">
        <v>0</v>
      </c>
      <c r="H100" s="32">
        <f t="shared" si="19"/>
        <v>0</v>
      </c>
      <c r="I100" s="18">
        <f t="shared" si="14"/>
        <v>0</v>
      </c>
      <c r="J100" s="32">
        <f t="shared" si="21"/>
        <v>0</v>
      </c>
      <c r="K100" s="18">
        <f t="shared" si="16"/>
        <v>1</v>
      </c>
      <c r="L100" s="32">
        <f t="shared" si="23"/>
        <v>0</v>
      </c>
    </row>
    <row r="101" spans="1:12" s="31" customFormat="1" x14ac:dyDescent="0.2">
      <c r="A101" s="136" t="s">
        <v>72</v>
      </c>
      <c r="B101" s="370" t="s">
        <v>88</v>
      </c>
      <c r="C101" s="371"/>
      <c r="D101" s="151">
        <v>0</v>
      </c>
      <c r="E101" s="152">
        <v>0</v>
      </c>
      <c r="F101" s="32">
        <f t="shared" si="18"/>
        <v>0</v>
      </c>
      <c r="G101" s="152">
        <v>0</v>
      </c>
      <c r="H101" s="32">
        <f t="shared" si="19"/>
        <v>0</v>
      </c>
      <c r="I101" s="18">
        <f t="shared" si="14"/>
        <v>0</v>
      </c>
      <c r="J101" s="32">
        <f t="shared" si="21"/>
        <v>0</v>
      </c>
      <c r="K101" s="18">
        <f t="shared" si="16"/>
        <v>1</v>
      </c>
      <c r="L101" s="32">
        <f t="shared" si="23"/>
        <v>0</v>
      </c>
    </row>
    <row r="102" spans="1:12" s="31" customFormat="1" x14ac:dyDescent="0.2">
      <c r="A102" s="136" t="s">
        <v>72</v>
      </c>
      <c r="B102" s="370" t="s">
        <v>88</v>
      </c>
      <c r="C102" s="371"/>
      <c r="D102" s="151">
        <v>0</v>
      </c>
      <c r="E102" s="152">
        <v>0</v>
      </c>
      <c r="F102" s="32">
        <f t="shared" si="18"/>
        <v>0</v>
      </c>
      <c r="G102" s="152">
        <v>0</v>
      </c>
      <c r="H102" s="32">
        <f t="shared" si="19"/>
        <v>0</v>
      </c>
      <c r="I102" s="18">
        <f t="shared" ref="I102:I103" si="26">SUM(E102+G102)</f>
        <v>0</v>
      </c>
      <c r="J102" s="32">
        <f t="shared" si="21"/>
        <v>0</v>
      </c>
      <c r="K102" s="18">
        <f t="shared" si="16"/>
        <v>1</v>
      </c>
      <c r="L102" s="32">
        <f t="shared" si="23"/>
        <v>0</v>
      </c>
    </row>
    <row r="103" spans="1:12" s="31" customFormat="1" x14ac:dyDescent="0.2">
      <c r="A103" s="136" t="s">
        <v>72</v>
      </c>
      <c r="B103" s="370" t="s">
        <v>88</v>
      </c>
      <c r="C103" s="371"/>
      <c r="D103" s="151">
        <v>0</v>
      </c>
      <c r="E103" s="152">
        <v>0</v>
      </c>
      <c r="F103" s="32">
        <f t="shared" si="18"/>
        <v>0</v>
      </c>
      <c r="G103" s="152">
        <v>0</v>
      </c>
      <c r="H103" s="32">
        <f t="shared" si="19"/>
        <v>0</v>
      </c>
      <c r="I103" s="18">
        <f t="shared" si="26"/>
        <v>0</v>
      </c>
      <c r="J103" s="32">
        <f t="shared" si="21"/>
        <v>0</v>
      </c>
      <c r="K103" s="18">
        <f t="shared" si="16"/>
        <v>1</v>
      </c>
      <c r="L103" s="32">
        <f t="shared" si="23"/>
        <v>0</v>
      </c>
    </row>
    <row r="104" spans="1:12" s="176" customFormat="1" x14ac:dyDescent="0.2">
      <c r="A104" s="136" t="s">
        <v>72</v>
      </c>
      <c r="B104" s="370" t="s">
        <v>88</v>
      </c>
      <c r="C104" s="371"/>
      <c r="D104" s="151">
        <v>0</v>
      </c>
      <c r="E104" s="152">
        <v>0</v>
      </c>
      <c r="F104" s="76">
        <f t="shared" si="18"/>
        <v>0</v>
      </c>
      <c r="G104" s="152">
        <v>0</v>
      </c>
      <c r="H104" s="76">
        <f t="shared" si="19"/>
        <v>0</v>
      </c>
      <c r="I104" s="171">
        <f t="shared" ref="I104:I105" si="27">SUM(E104+G104)</f>
        <v>0</v>
      </c>
      <c r="J104" s="76">
        <f t="shared" si="21"/>
        <v>0</v>
      </c>
      <c r="K104" s="171">
        <f t="shared" si="16"/>
        <v>1</v>
      </c>
      <c r="L104" s="76">
        <f t="shared" si="23"/>
        <v>0</v>
      </c>
    </row>
    <row r="105" spans="1:12" s="176" customFormat="1" x14ac:dyDescent="0.2">
      <c r="A105" s="136" t="s">
        <v>72</v>
      </c>
      <c r="B105" s="370" t="s">
        <v>88</v>
      </c>
      <c r="C105" s="371"/>
      <c r="D105" s="151">
        <v>0</v>
      </c>
      <c r="E105" s="152">
        <v>0</v>
      </c>
      <c r="F105" s="76">
        <f t="shared" si="18"/>
        <v>0</v>
      </c>
      <c r="G105" s="152">
        <v>0</v>
      </c>
      <c r="H105" s="76">
        <f t="shared" si="19"/>
        <v>0</v>
      </c>
      <c r="I105" s="171">
        <f t="shared" si="27"/>
        <v>0</v>
      </c>
      <c r="J105" s="76">
        <f t="shared" si="21"/>
        <v>0</v>
      </c>
      <c r="K105" s="171">
        <f t="shared" si="16"/>
        <v>1</v>
      </c>
      <c r="L105" s="76">
        <f t="shared" si="23"/>
        <v>0</v>
      </c>
    </row>
    <row r="106" spans="1:12" s="31" customFormat="1" x14ac:dyDescent="0.2">
      <c r="A106" s="136" t="s">
        <v>72</v>
      </c>
      <c r="B106" s="370" t="s">
        <v>88</v>
      </c>
      <c r="C106" s="371"/>
      <c r="D106" s="151">
        <v>0</v>
      </c>
      <c r="E106" s="152">
        <v>0</v>
      </c>
      <c r="F106" s="32">
        <f t="shared" si="18"/>
        <v>0</v>
      </c>
      <c r="G106" s="152">
        <v>0</v>
      </c>
      <c r="H106" s="32">
        <f t="shared" si="19"/>
        <v>0</v>
      </c>
      <c r="I106" s="18">
        <f t="shared" si="14"/>
        <v>0</v>
      </c>
      <c r="J106" s="32">
        <f t="shared" si="21"/>
        <v>0</v>
      </c>
      <c r="K106" s="18">
        <f t="shared" si="16"/>
        <v>1</v>
      </c>
      <c r="L106" s="32">
        <f t="shared" si="23"/>
        <v>0</v>
      </c>
    </row>
    <row r="107" spans="1:12" s="176" customFormat="1" x14ac:dyDescent="0.2">
      <c r="A107" s="136" t="s">
        <v>72</v>
      </c>
      <c r="B107" s="370" t="s">
        <v>88</v>
      </c>
      <c r="C107" s="371"/>
      <c r="D107" s="151">
        <v>0</v>
      </c>
      <c r="E107" s="152">
        <v>0</v>
      </c>
      <c r="F107" s="76">
        <f t="shared" si="18"/>
        <v>0</v>
      </c>
      <c r="G107" s="152">
        <v>0</v>
      </c>
      <c r="H107" s="76">
        <f t="shared" si="19"/>
        <v>0</v>
      </c>
      <c r="I107" s="171">
        <f t="shared" si="14"/>
        <v>0</v>
      </c>
      <c r="J107" s="76">
        <f t="shared" si="21"/>
        <v>0</v>
      </c>
      <c r="K107" s="171">
        <f t="shared" si="16"/>
        <v>1</v>
      </c>
      <c r="L107" s="76">
        <f t="shared" si="23"/>
        <v>0</v>
      </c>
    </row>
    <row r="108" spans="1:12" s="176" customFormat="1" x14ac:dyDescent="0.2">
      <c r="A108" s="136" t="s">
        <v>72</v>
      </c>
      <c r="B108" s="370" t="s">
        <v>88</v>
      </c>
      <c r="C108" s="371"/>
      <c r="D108" s="151">
        <v>0</v>
      </c>
      <c r="E108" s="152">
        <v>0</v>
      </c>
      <c r="F108" s="76">
        <f t="shared" si="18"/>
        <v>0</v>
      </c>
      <c r="G108" s="152">
        <v>0</v>
      </c>
      <c r="H108" s="76">
        <f t="shared" si="19"/>
        <v>0</v>
      </c>
      <c r="I108" s="171">
        <f t="shared" si="14"/>
        <v>0</v>
      </c>
      <c r="J108" s="76">
        <f t="shared" si="21"/>
        <v>0</v>
      </c>
      <c r="K108" s="171">
        <f t="shared" si="16"/>
        <v>1</v>
      </c>
      <c r="L108" s="76">
        <f t="shared" si="23"/>
        <v>0</v>
      </c>
    </row>
    <row r="109" spans="1:12" s="176" customFormat="1" x14ac:dyDescent="0.2">
      <c r="A109" s="136" t="s">
        <v>72</v>
      </c>
      <c r="B109" s="370" t="s">
        <v>88</v>
      </c>
      <c r="C109" s="371"/>
      <c r="D109" s="151">
        <v>0</v>
      </c>
      <c r="E109" s="152">
        <v>0</v>
      </c>
      <c r="F109" s="76">
        <f t="shared" ref="F109" si="28">SUM(D109*E109)</f>
        <v>0</v>
      </c>
      <c r="G109" s="152">
        <v>0</v>
      </c>
      <c r="H109" s="76">
        <f t="shared" ref="H109" si="29">SUM(D109*G109)</f>
        <v>0</v>
      </c>
      <c r="I109" s="171">
        <f t="shared" si="14"/>
        <v>0</v>
      </c>
      <c r="J109" s="76">
        <f t="shared" ref="J109" si="30">SUM(D109*I109)</f>
        <v>0</v>
      </c>
      <c r="K109" s="171">
        <f t="shared" si="16"/>
        <v>1</v>
      </c>
      <c r="L109" s="76">
        <f t="shared" ref="L109" si="31">SUM(D109-J109)</f>
        <v>0</v>
      </c>
    </row>
    <row r="110" spans="1:12" s="135" customFormat="1" x14ac:dyDescent="0.2">
      <c r="A110" s="123"/>
      <c r="B110" s="384"/>
      <c r="C110" s="384"/>
      <c r="D110" s="134"/>
      <c r="E110" s="126"/>
      <c r="F110" s="134"/>
      <c r="G110" s="126"/>
      <c r="H110" s="134"/>
      <c r="I110" s="126"/>
      <c r="J110" s="134"/>
      <c r="K110" s="126"/>
      <c r="L110" s="134"/>
    </row>
    <row r="111" spans="1:12" s="19" customFormat="1" x14ac:dyDescent="0.2">
      <c r="A111" s="16" t="s">
        <v>7</v>
      </c>
      <c r="B111" s="414"/>
      <c r="C111" s="414"/>
      <c r="D111" s="16"/>
      <c r="E111" s="16"/>
      <c r="F111" s="59" t="s">
        <v>227</v>
      </c>
      <c r="G111" s="15"/>
      <c r="H111" s="16"/>
      <c r="I111" s="16"/>
      <c r="J111" s="16"/>
      <c r="K111" s="16"/>
      <c r="L111" s="46" t="str">
        <f>'Summary Payment Certification'!$H$58</f>
        <v>Revised 06/22/2022</v>
      </c>
    </row>
    <row r="112" spans="1:12" s="19" customFormat="1" x14ac:dyDescent="0.2">
      <c r="A112" s="283" t="s">
        <v>0</v>
      </c>
      <c r="B112" s="283"/>
      <c r="C112" s="283"/>
      <c r="D112" s="283"/>
      <c r="E112" s="283"/>
      <c r="F112" s="283"/>
      <c r="G112" s="283"/>
      <c r="H112" s="283"/>
      <c r="I112" s="283"/>
      <c r="J112" s="283"/>
      <c r="K112" s="283"/>
      <c r="L112" s="283"/>
    </row>
    <row r="113" spans="1:14" s="19" customFormat="1" x14ac:dyDescent="0.2">
      <c r="A113" s="285" t="s">
        <v>1</v>
      </c>
      <c r="B113" s="285"/>
      <c r="C113" s="285"/>
      <c r="D113" s="285"/>
      <c r="E113" s="285"/>
      <c r="F113" s="285"/>
      <c r="G113" s="285"/>
      <c r="H113" s="285"/>
      <c r="I113" s="285"/>
      <c r="J113" s="285"/>
      <c r="K113" s="285"/>
      <c r="L113" s="285"/>
    </row>
    <row r="114" spans="1:14" s="19" customFormat="1" x14ac:dyDescent="0.2">
      <c r="A114" s="372" t="s">
        <v>232</v>
      </c>
      <c r="B114" s="372"/>
      <c r="C114" s="372"/>
      <c r="D114" s="372"/>
      <c r="E114" s="372"/>
      <c r="F114" s="372"/>
      <c r="G114" s="372"/>
      <c r="H114" s="372"/>
      <c r="I114" s="372"/>
      <c r="J114" s="372"/>
      <c r="K114" s="372"/>
      <c r="L114" s="372"/>
    </row>
    <row r="115" spans="1:14" s="19" customFormat="1" ht="13.5" thickBot="1" x14ac:dyDescent="0.25">
      <c r="A115" s="373"/>
      <c r="B115" s="373"/>
      <c r="C115" s="373"/>
      <c r="D115" s="373"/>
      <c r="E115" s="373"/>
      <c r="F115" s="373"/>
      <c r="G115" s="373"/>
      <c r="H115" s="373"/>
      <c r="I115" s="373"/>
      <c r="J115" s="373"/>
      <c r="K115" s="373"/>
      <c r="L115" s="373"/>
    </row>
    <row r="116" spans="1:14" s="19" customFormat="1" x14ac:dyDescent="0.2">
      <c r="A116" s="97" t="s">
        <v>13</v>
      </c>
      <c r="B116" s="374" t="str">
        <f>IF($B$10="","",$B$10)</f>
        <v/>
      </c>
      <c r="C116" s="351"/>
      <c r="D116" s="351"/>
      <c r="E116" s="351"/>
      <c r="F116" s="351"/>
      <c r="G116" s="352"/>
      <c r="H116" s="375" t="s">
        <v>14</v>
      </c>
      <c r="I116" s="357"/>
      <c r="J116" s="142" t="str">
        <f>IF($J$10="","",$J$10)</f>
        <v/>
      </c>
      <c r="K116" s="143" t="s">
        <v>214</v>
      </c>
      <c r="L116" s="144" t="str">
        <f>IF($L$10="","",$L$10)</f>
        <v/>
      </c>
    </row>
    <row r="117" spans="1:14" s="19" customFormat="1" x14ac:dyDescent="0.2">
      <c r="A117" s="98" t="s">
        <v>8</v>
      </c>
      <c r="B117" s="374" t="str">
        <f>IF($B$11="","",$B$11)</f>
        <v/>
      </c>
      <c r="C117" s="351"/>
      <c r="D117" s="351"/>
      <c r="E117" s="351"/>
      <c r="F117" s="351"/>
      <c r="G117" s="352"/>
      <c r="H117" s="376" t="s">
        <v>15</v>
      </c>
      <c r="I117" s="377"/>
      <c r="J117" s="226" t="str">
        <f>IF($J$11="","",$J$11)</f>
        <v/>
      </c>
      <c r="K117" s="233" t="s">
        <v>212</v>
      </c>
      <c r="L117" s="148" t="str">
        <f>IF($L$11="","",$L$11)</f>
        <v/>
      </c>
    </row>
    <row r="118" spans="1:14" s="19" customFormat="1" ht="13.5" thickBot="1" x14ac:dyDescent="0.25">
      <c r="A118" s="98" t="s">
        <v>16</v>
      </c>
      <c r="B118" s="350" t="str">
        <f>IF($B$12="","",$B$12)</f>
        <v/>
      </c>
      <c r="C118" s="355"/>
      <c r="D118" s="233" t="s">
        <v>10</v>
      </c>
      <c r="E118" s="350" t="str">
        <f>IF($E$12="","",$E$12)</f>
        <v/>
      </c>
      <c r="F118" s="351"/>
      <c r="G118" s="352"/>
      <c r="H118" s="353" t="s">
        <v>9</v>
      </c>
      <c r="I118" s="354"/>
      <c r="J118" s="145" t="str">
        <f>IF($J$12="","",$J$12)</f>
        <v/>
      </c>
      <c r="K118" s="234" t="s">
        <v>210</v>
      </c>
      <c r="L118" s="147" t="str">
        <f>IF($L$12="","",$L$12)</f>
        <v/>
      </c>
    </row>
    <row r="119" spans="1:14" s="19" customFormat="1" x14ac:dyDescent="0.2">
      <c r="A119" s="98" t="s">
        <v>17</v>
      </c>
      <c r="B119" s="350" t="str">
        <f>IF($B$13="","",$B$13)</f>
        <v/>
      </c>
      <c r="C119" s="355"/>
      <c r="D119" s="233" t="s">
        <v>173</v>
      </c>
      <c r="E119" s="350" t="str">
        <f>IF($E$13="","",$E$13)</f>
        <v/>
      </c>
      <c r="F119" s="351"/>
      <c r="G119" s="355"/>
      <c r="H119" s="356" t="s">
        <v>211</v>
      </c>
      <c r="I119" s="357"/>
      <c r="J119" s="101" t="str">
        <f>IF($J$13="","",$J$13)</f>
        <v/>
      </c>
      <c r="K119" s="102" t="s">
        <v>213</v>
      </c>
      <c r="L119" s="101" t="str">
        <f>IF($L$13="","",$L$13)</f>
        <v/>
      </c>
    </row>
    <row r="120" spans="1:14" s="19" customFormat="1" x14ac:dyDescent="0.2">
      <c r="A120" s="17"/>
      <c r="B120" s="358"/>
      <c r="C120" s="358"/>
      <c r="D120" s="14"/>
      <c r="E120" s="14"/>
      <c r="F120" s="14"/>
      <c r="G120" s="14"/>
      <c r="H120" s="14"/>
      <c r="I120" s="14"/>
      <c r="J120" s="14"/>
      <c r="K120" s="14"/>
      <c r="L120" s="14"/>
    </row>
    <row r="121" spans="1:14" s="19" customFormat="1" ht="13.5" customHeight="1" x14ac:dyDescent="0.2">
      <c r="A121" s="359" t="s">
        <v>73</v>
      </c>
      <c r="B121" s="344" t="s">
        <v>74</v>
      </c>
      <c r="C121" s="345"/>
      <c r="D121" s="364" t="s">
        <v>75</v>
      </c>
      <c r="E121" s="348" t="s">
        <v>76</v>
      </c>
      <c r="F121" s="331"/>
      <c r="G121" s="331"/>
      <c r="H121" s="331"/>
      <c r="I121" s="331"/>
      <c r="J121" s="349"/>
      <c r="K121" s="344" t="s">
        <v>77</v>
      </c>
      <c r="L121" s="345"/>
    </row>
    <row r="122" spans="1:14" s="19" customFormat="1" x14ac:dyDescent="0.2">
      <c r="A122" s="360"/>
      <c r="B122" s="362"/>
      <c r="C122" s="363"/>
      <c r="D122" s="365"/>
      <c r="E122" s="348" t="s">
        <v>78</v>
      </c>
      <c r="F122" s="349"/>
      <c r="G122" s="348" t="s">
        <v>79</v>
      </c>
      <c r="H122" s="349"/>
      <c r="I122" s="348" t="s">
        <v>80</v>
      </c>
      <c r="J122" s="349"/>
      <c r="K122" s="346"/>
      <c r="L122" s="347"/>
    </row>
    <row r="123" spans="1:14" s="19" customFormat="1" x14ac:dyDescent="0.2">
      <c r="A123" s="361"/>
      <c r="B123" s="346"/>
      <c r="C123" s="347"/>
      <c r="D123" s="366"/>
      <c r="E123" s="232" t="s">
        <v>81</v>
      </c>
      <c r="F123" s="232" t="s">
        <v>82</v>
      </c>
      <c r="G123" s="232" t="s">
        <v>81</v>
      </c>
      <c r="H123" s="232" t="s">
        <v>82</v>
      </c>
      <c r="I123" s="232" t="s">
        <v>81</v>
      </c>
      <c r="J123" s="232" t="s">
        <v>82</v>
      </c>
      <c r="K123" s="232" t="s">
        <v>81</v>
      </c>
      <c r="L123" s="232" t="s">
        <v>82</v>
      </c>
    </row>
    <row r="124" spans="1:14" s="12" customFormat="1" ht="30" customHeight="1" x14ac:dyDescent="0.2">
      <c r="A124" s="103"/>
      <c r="B124" s="393" t="s">
        <v>235</v>
      </c>
      <c r="C124" s="394"/>
      <c r="D124" s="367"/>
      <c r="E124" s="368"/>
      <c r="F124" s="368"/>
      <c r="G124" s="368"/>
      <c r="H124" s="368"/>
      <c r="I124" s="368"/>
      <c r="J124" s="368"/>
      <c r="K124" s="368"/>
      <c r="L124" s="369"/>
      <c r="M124" s="206"/>
      <c r="N124" s="207"/>
    </row>
    <row r="125" spans="1:14" s="176" customFormat="1" x14ac:dyDescent="0.2">
      <c r="A125" s="204" t="s">
        <v>18</v>
      </c>
      <c r="B125" s="391" t="s">
        <v>106</v>
      </c>
      <c r="C125" s="423"/>
      <c r="D125" s="209">
        <v>0</v>
      </c>
      <c r="E125" s="210">
        <v>0</v>
      </c>
      <c r="F125" s="211">
        <f t="shared" si="18"/>
        <v>0</v>
      </c>
      <c r="G125" s="210">
        <v>0</v>
      </c>
      <c r="H125" s="211">
        <f t="shared" si="19"/>
        <v>0</v>
      </c>
      <c r="I125" s="212">
        <f t="shared" si="14"/>
        <v>0</v>
      </c>
      <c r="J125" s="211">
        <f t="shared" si="21"/>
        <v>0</v>
      </c>
      <c r="K125" s="212">
        <f t="shared" si="16"/>
        <v>1</v>
      </c>
      <c r="L125" s="211">
        <f t="shared" si="23"/>
        <v>0</v>
      </c>
    </row>
    <row r="126" spans="1:14" s="176" customFormat="1" x14ac:dyDescent="0.2">
      <c r="A126" s="204" t="s">
        <v>18</v>
      </c>
      <c r="B126" s="391" t="s">
        <v>22</v>
      </c>
      <c r="C126" s="392"/>
      <c r="D126" s="209">
        <v>0</v>
      </c>
      <c r="E126" s="210">
        <v>0</v>
      </c>
      <c r="F126" s="211">
        <f t="shared" si="18"/>
        <v>0</v>
      </c>
      <c r="G126" s="210">
        <v>0</v>
      </c>
      <c r="H126" s="211">
        <f t="shared" si="19"/>
        <v>0</v>
      </c>
      <c r="I126" s="212">
        <f t="shared" si="14"/>
        <v>0</v>
      </c>
      <c r="J126" s="211">
        <f t="shared" si="21"/>
        <v>0</v>
      </c>
      <c r="K126" s="212">
        <f t="shared" si="16"/>
        <v>1</v>
      </c>
      <c r="L126" s="211">
        <f t="shared" si="23"/>
        <v>0</v>
      </c>
    </row>
    <row r="127" spans="1:14" s="176" customFormat="1" x14ac:dyDescent="0.2">
      <c r="A127" s="205"/>
      <c r="B127" s="388" t="s">
        <v>88</v>
      </c>
      <c r="C127" s="395"/>
      <c r="D127" s="209">
        <v>0</v>
      </c>
      <c r="E127" s="210">
        <v>0</v>
      </c>
      <c r="F127" s="211">
        <f>SUM(D127*E127)</f>
        <v>0</v>
      </c>
      <c r="G127" s="210">
        <v>0</v>
      </c>
      <c r="H127" s="211">
        <f>SUM(D127*G127)</f>
        <v>0</v>
      </c>
      <c r="I127" s="212">
        <f>SUM(E127+G127)</f>
        <v>0</v>
      </c>
      <c r="J127" s="211">
        <f>SUM(D127*I127)</f>
        <v>0</v>
      </c>
      <c r="K127" s="212">
        <f>SUM(100%-I127)</f>
        <v>1</v>
      </c>
      <c r="L127" s="211">
        <f>SUM(D127-J127)</f>
        <v>0</v>
      </c>
    </row>
    <row r="128" spans="1:14" s="176" customFormat="1" x14ac:dyDescent="0.2">
      <c r="A128" s="205"/>
      <c r="B128" s="388" t="s">
        <v>88</v>
      </c>
      <c r="C128" s="395"/>
      <c r="D128" s="209">
        <v>0</v>
      </c>
      <c r="E128" s="210">
        <v>0</v>
      </c>
      <c r="F128" s="211">
        <f>SUM(D128*E128)</f>
        <v>0</v>
      </c>
      <c r="G128" s="210">
        <v>0</v>
      </c>
      <c r="H128" s="211">
        <f>SUM(D128*G128)</f>
        <v>0</v>
      </c>
      <c r="I128" s="212">
        <f>SUM(E128+G128)</f>
        <v>0</v>
      </c>
      <c r="J128" s="211">
        <f>SUM(D128*I128)</f>
        <v>0</v>
      </c>
      <c r="K128" s="212">
        <f>SUM(100%-I128)</f>
        <v>1</v>
      </c>
      <c r="L128" s="211">
        <f>SUM(D128-J128)</f>
        <v>0</v>
      </c>
    </row>
    <row r="129" spans="1:12" s="176" customFormat="1" x14ac:dyDescent="0.2">
      <c r="A129" s="205"/>
      <c r="B129" s="388" t="s">
        <v>88</v>
      </c>
      <c r="C129" s="395"/>
      <c r="D129" s="209">
        <v>0</v>
      </c>
      <c r="E129" s="210">
        <v>0</v>
      </c>
      <c r="F129" s="211">
        <f>SUM(D129*E129)</f>
        <v>0</v>
      </c>
      <c r="G129" s="210">
        <v>0</v>
      </c>
      <c r="H129" s="211">
        <f>SUM(D129*G129)</f>
        <v>0</v>
      </c>
      <c r="I129" s="212">
        <f>SUM(E129+G129)</f>
        <v>0</v>
      </c>
      <c r="J129" s="211">
        <f>SUM(D129*I129)</f>
        <v>0</v>
      </c>
      <c r="K129" s="212">
        <f>SUM(100%-I129)</f>
        <v>1</v>
      </c>
      <c r="L129" s="211">
        <f>SUM(D129-J129)</f>
        <v>0</v>
      </c>
    </row>
    <row r="130" spans="1:12" s="176" customFormat="1" x14ac:dyDescent="0.2">
      <c r="A130" s="205"/>
      <c r="B130" s="388" t="s">
        <v>88</v>
      </c>
      <c r="C130" s="389"/>
      <c r="D130" s="209">
        <v>0</v>
      </c>
      <c r="E130" s="210">
        <v>0</v>
      </c>
      <c r="F130" s="211">
        <f t="shared" ref="F130:F131" si="32">SUM(D130*E130)</f>
        <v>0</v>
      </c>
      <c r="G130" s="210">
        <v>0</v>
      </c>
      <c r="H130" s="211">
        <f t="shared" ref="H130:H131" si="33">SUM(D130*G130)</f>
        <v>0</v>
      </c>
      <c r="I130" s="212">
        <f t="shared" ref="I130:I131" si="34">SUM(E130+G130)</f>
        <v>0</v>
      </c>
      <c r="J130" s="211">
        <f t="shared" ref="J130:J131" si="35">SUM(D130*I130)</f>
        <v>0</v>
      </c>
      <c r="K130" s="212">
        <f t="shared" ref="K130:K131" si="36">SUM(100%-I130)</f>
        <v>1</v>
      </c>
      <c r="L130" s="211">
        <f t="shared" ref="L130:L131" si="37">SUM(D130-J130)</f>
        <v>0</v>
      </c>
    </row>
    <row r="131" spans="1:12" s="176" customFormat="1" x14ac:dyDescent="0.2">
      <c r="A131" s="205"/>
      <c r="B131" s="388" t="s">
        <v>88</v>
      </c>
      <c r="C131" s="389"/>
      <c r="D131" s="209">
        <v>0</v>
      </c>
      <c r="E131" s="210">
        <v>0</v>
      </c>
      <c r="F131" s="211">
        <f t="shared" si="32"/>
        <v>0</v>
      </c>
      <c r="G131" s="210">
        <v>0</v>
      </c>
      <c r="H131" s="211">
        <f t="shared" si="33"/>
        <v>0</v>
      </c>
      <c r="I131" s="212">
        <f t="shared" si="34"/>
        <v>0</v>
      </c>
      <c r="J131" s="211">
        <f t="shared" si="35"/>
        <v>0</v>
      </c>
      <c r="K131" s="212">
        <f t="shared" si="36"/>
        <v>1</v>
      </c>
      <c r="L131" s="211">
        <f t="shared" si="37"/>
        <v>0</v>
      </c>
    </row>
    <row r="132" spans="1:12" s="176" customFormat="1" x14ac:dyDescent="0.2">
      <c r="A132" s="205"/>
      <c r="B132" s="388" t="s">
        <v>88</v>
      </c>
      <c r="C132" s="389"/>
      <c r="D132" s="209">
        <v>0</v>
      </c>
      <c r="E132" s="210">
        <v>0</v>
      </c>
      <c r="F132" s="211">
        <f t="shared" si="18"/>
        <v>0</v>
      </c>
      <c r="G132" s="210">
        <v>0</v>
      </c>
      <c r="H132" s="211">
        <f t="shared" si="19"/>
        <v>0</v>
      </c>
      <c r="I132" s="212">
        <f t="shared" si="14"/>
        <v>0</v>
      </c>
      <c r="J132" s="211">
        <f t="shared" si="21"/>
        <v>0</v>
      </c>
      <c r="K132" s="212">
        <f t="shared" si="16"/>
        <v>1</v>
      </c>
      <c r="L132" s="211">
        <f t="shared" si="23"/>
        <v>0</v>
      </c>
    </row>
    <row r="133" spans="1:12" s="176" customFormat="1" x14ac:dyDescent="0.2">
      <c r="A133" s="205"/>
      <c r="B133" s="388" t="s">
        <v>88</v>
      </c>
      <c r="C133" s="389"/>
      <c r="D133" s="209">
        <v>0</v>
      </c>
      <c r="E133" s="210">
        <v>0</v>
      </c>
      <c r="F133" s="211">
        <f t="shared" ref="F133" si="38">SUM(D133*E133)</f>
        <v>0</v>
      </c>
      <c r="G133" s="210">
        <v>0</v>
      </c>
      <c r="H133" s="211">
        <f t="shared" ref="H133" si="39">SUM(D133*G133)</f>
        <v>0</v>
      </c>
      <c r="I133" s="212">
        <f t="shared" si="14"/>
        <v>0</v>
      </c>
      <c r="J133" s="211">
        <f t="shared" ref="J133" si="40">SUM(D133*I133)</f>
        <v>0</v>
      </c>
      <c r="K133" s="212">
        <f t="shared" si="16"/>
        <v>1</v>
      </c>
      <c r="L133" s="211">
        <f t="shared" ref="L133" si="41">SUM(D133-J133)</f>
        <v>0</v>
      </c>
    </row>
    <row r="134" spans="1:12" s="176" customFormat="1" x14ac:dyDescent="0.2">
      <c r="A134" s="205"/>
      <c r="B134" s="388" t="s">
        <v>88</v>
      </c>
      <c r="C134" s="389"/>
      <c r="D134" s="209">
        <v>0</v>
      </c>
      <c r="E134" s="210">
        <v>0</v>
      </c>
      <c r="F134" s="211">
        <f t="shared" si="18"/>
        <v>0</v>
      </c>
      <c r="G134" s="210">
        <v>0</v>
      </c>
      <c r="H134" s="211">
        <f t="shared" si="19"/>
        <v>0</v>
      </c>
      <c r="I134" s="212">
        <f t="shared" si="14"/>
        <v>0</v>
      </c>
      <c r="J134" s="211">
        <f t="shared" si="21"/>
        <v>0</v>
      </c>
      <c r="K134" s="212">
        <f t="shared" si="16"/>
        <v>1</v>
      </c>
      <c r="L134" s="211">
        <f t="shared" si="23"/>
        <v>0</v>
      </c>
    </row>
    <row r="135" spans="1:12" s="176" customFormat="1" ht="13.15" customHeight="1" x14ac:dyDescent="0.2">
      <c r="A135" s="390" t="s">
        <v>158</v>
      </c>
      <c r="B135" s="390"/>
      <c r="C135" s="183"/>
      <c r="D135" s="188" t="str">
        <f>IF($L$12="Design-Build",SUM(D20:D27),"N/A")</f>
        <v>N/A</v>
      </c>
      <c r="E135" s="190"/>
      <c r="F135" s="188" t="str">
        <f>IF($L$12="Design-Build",SUM(F20:F27),"N/A")</f>
        <v>N/A</v>
      </c>
      <c r="G135" s="190"/>
      <c r="H135" s="188" t="str">
        <f>IF($L$12="Design-Build",SUM(H20:H27),"N/A")</f>
        <v>N/A</v>
      </c>
      <c r="I135" s="190"/>
      <c r="J135" s="188" t="str">
        <f>IF($L$12="Design-Build",SUM(J20:J27),"N/A")</f>
        <v>N/A</v>
      </c>
      <c r="K135" s="190"/>
      <c r="L135" s="188" t="str">
        <f>IF($L$12="Design-Build",SUM(L20:L27),"N/A")</f>
        <v>N/A</v>
      </c>
    </row>
    <row r="136" spans="1:12" x14ac:dyDescent="0.2">
      <c r="A136" s="387" t="s">
        <v>90</v>
      </c>
      <c r="B136" s="387"/>
      <c r="C136" s="68"/>
      <c r="D136" s="189" t="str">
        <f>IF($L$12="Design-Build",SUM(D29:D46),"N/A")</f>
        <v>N/A</v>
      </c>
      <c r="E136" s="191"/>
      <c r="F136" s="189" t="str">
        <f>IF($L$12="Design-Build",SUM(F29:F46),"N/A")</f>
        <v>N/A</v>
      </c>
      <c r="G136" s="191"/>
      <c r="H136" s="189" t="str">
        <f>IF($L$12="Design-Build",SUM(H29:H46),"N/A")</f>
        <v>N/A</v>
      </c>
      <c r="I136" s="191"/>
      <c r="J136" s="189" t="str">
        <f>IF($L$12="Design-Build",SUM(J29:J46),"N/A")</f>
        <v>N/A</v>
      </c>
      <c r="K136" s="191"/>
      <c r="L136" s="189" t="str">
        <f>IF($L$12="Design-Build",SUM(L29:L46),"N/A")</f>
        <v>N/A</v>
      </c>
    </row>
    <row r="137" spans="1:12" x14ac:dyDescent="0.2">
      <c r="A137" s="390" t="s">
        <v>216</v>
      </c>
      <c r="B137" s="390"/>
      <c r="C137" s="217" t="str">
        <f>IFERROR(IF($L$12="Design-Build",D137/D136,"N/A"),0)</f>
        <v>N/A</v>
      </c>
      <c r="D137" s="218"/>
      <c r="E137" s="191"/>
      <c r="F137" s="189" t="str">
        <f>IF($L$12="Design-Build",SUM(F136*C137),"N/A")</f>
        <v>N/A</v>
      </c>
      <c r="G137" s="191"/>
      <c r="H137" s="189" t="str">
        <f>IF($L$12="Design-Build",SUM(H136*C137),"N/A")</f>
        <v>N/A</v>
      </c>
      <c r="I137" s="191"/>
      <c r="J137" s="189" t="str">
        <f>IF($L$12="Design-Build",SUM(J136*C137),"N/A")</f>
        <v>N/A</v>
      </c>
      <c r="K137" s="191"/>
      <c r="L137" s="189" t="str">
        <f>IF($L$12="Design-Build",SUM(L136*C137),"N/A")</f>
        <v>N/A</v>
      </c>
    </row>
    <row r="138" spans="1:12" x14ac:dyDescent="0.2">
      <c r="A138" s="387" t="s">
        <v>89</v>
      </c>
      <c r="B138" s="387"/>
      <c r="C138" s="228"/>
      <c r="D138" s="189" t="str">
        <f>IF($L$12="Design-Build",SUM(D136:D137),"N/A")</f>
        <v>N/A</v>
      </c>
      <c r="E138" s="191"/>
      <c r="F138" s="189" t="str">
        <f>IF($L$12="Design-Build",SUM(F136:F137),"N/A")</f>
        <v>N/A</v>
      </c>
      <c r="G138" s="191"/>
      <c r="H138" s="189" t="str">
        <f>IF($L$12="Design-Build",SUM(H136:H137),"N/A")</f>
        <v>N/A</v>
      </c>
      <c r="I138" s="191"/>
      <c r="J138" s="189" t="str">
        <f>IF($L$12="Design-Build",SUM(J136:J137),"N/A")</f>
        <v>N/A</v>
      </c>
      <c r="K138" s="191"/>
      <c r="L138" s="189" t="str">
        <f>IF($L$12="Design-Build",SUM(L136:L137),"N/A")</f>
        <v>N/A</v>
      </c>
    </row>
    <row r="139" spans="1:12" x14ac:dyDescent="0.2">
      <c r="A139" s="387" t="s">
        <v>157</v>
      </c>
      <c r="B139" s="387"/>
      <c r="C139" s="228"/>
      <c r="D139" s="189" t="str">
        <f>IF($L$12="Design-Build",D138+D135,"N/A")</f>
        <v>N/A</v>
      </c>
      <c r="E139" s="191"/>
      <c r="F139" s="189" t="str">
        <f>IF($L$12="Design-Build",F138+F135,"N/A")</f>
        <v>N/A</v>
      </c>
      <c r="G139" s="191"/>
      <c r="H139" s="189" t="str">
        <f>IF($L$12="Design-Build",H138+H135,"N/A")</f>
        <v>N/A</v>
      </c>
      <c r="I139" s="191"/>
      <c r="J139" s="189" t="str">
        <f>IF($L$12="Design-Build",J138+J135,"N/A")</f>
        <v>N/A</v>
      </c>
      <c r="K139" s="191"/>
      <c r="L139" s="189" t="str">
        <f>IF($L$12="Design-Build",L138+L135,"N/A")</f>
        <v>N/A</v>
      </c>
    </row>
    <row r="140" spans="1:12" x14ac:dyDescent="0.2">
      <c r="A140" s="386" t="s">
        <v>92</v>
      </c>
      <c r="B140" s="386"/>
      <c r="C140" s="227"/>
      <c r="D140" s="47">
        <f>SUM(D48:D54)+SUM(D69:D109)+SUM(D125:D134)</f>
        <v>0</v>
      </c>
      <c r="E140" s="48"/>
      <c r="F140" s="47">
        <f>SUM(F48:F54)+SUM(F69:F109)+SUM(F125:F134)</f>
        <v>0</v>
      </c>
      <c r="G140" s="48"/>
      <c r="H140" s="47">
        <f>SUM(H48:H54)+SUM(H69:H109)+SUM(H125:H134)</f>
        <v>0</v>
      </c>
      <c r="I140" s="48"/>
      <c r="J140" s="47">
        <f>SUM(J48:J54)+SUM(J69:J109)+SUM(J125:J134)</f>
        <v>0</v>
      </c>
      <c r="K140" s="48"/>
      <c r="L140" s="47">
        <f>SUM(L48:L54)+SUM(L69:L109)+SUM(L125:L134)</f>
        <v>0</v>
      </c>
    </row>
    <row r="141" spans="1:12" x14ac:dyDescent="0.2">
      <c r="A141" s="385" t="s">
        <v>216</v>
      </c>
      <c r="B141" s="385"/>
      <c r="C141" s="239">
        <f>IFERROR(D141/(SUM(D48:D54)+SUM(D69:D109)),0)</f>
        <v>0</v>
      </c>
      <c r="D141" s="219"/>
      <c r="E141" s="48"/>
      <c r="F141" s="47">
        <f>SUM((SUM(F48:F54)+SUM(F69:F109))*$C$141)</f>
        <v>0</v>
      </c>
      <c r="G141" s="48"/>
      <c r="H141" s="47">
        <f>SUM((SUM(H48:H54)+SUM(H69:H109))*$C$141)</f>
        <v>0</v>
      </c>
      <c r="I141" s="48"/>
      <c r="J141" s="47">
        <f>SUM((SUM(J48:J54)+SUM(J69:J109))*$C$141)</f>
        <v>0</v>
      </c>
      <c r="K141" s="48"/>
      <c r="L141" s="47">
        <f>SUM((SUM(L48:L54)+SUM(L69:L109))*$C$141)</f>
        <v>0</v>
      </c>
    </row>
    <row r="142" spans="1:12" x14ac:dyDescent="0.2">
      <c r="A142" s="386" t="s">
        <v>91</v>
      </c>
      <c r="B142" s="386"/>
      <c r="C142" s="227"/>
      <c r="D142" s="47">
        <f>SUM(D140:D141)</f>
        <v>0</v>
      </c>
      <c r="E142" s="48"/>
      <c r="F142" s="47">
        <f>SUM(F140:F141)</f>
        <v>0</v>
      </c>
      <c r="G142" s="48"/>
      <c r="H142" s="47">
        <f>SUM(H140:H141)</f>
        <v>0</v>
      </c>
      <c r="I142" s="48"/>
      <c r="J142" s="47">
        <f>SUM(J140:J141)</f>
        <v>0</v>
      </c>
      <c r="K142" s="48"/>
      <c r="L142" s="47">
        <f>SUM(L140:L141)</f>
        <v>0</v>
      </c>
    </row>
    <row r="143" spans="1:12" x14ac:dyDescent="0.2">
      <c r="A143" s="14"/>
      <c r="B143" s="55"/>
      <c r="C143" s="55"/>
      <c r="D143" s="14"/>
      <c r="E143" s="14"/>
      <c r="F143" s="14"/>
      <c r="G143" s="14"/>
      <c r="H143" s="14"/>
      <c r="I143" s="14"/>
      <c r="J143" s="14"/>
      <c r="K143" s="14"/>
      <c r="L143" s="14"/>
    </row>
    <row r="144" spans="1:12" x14ac:dyDescent="0.2">
      <c r="A144" s="16" t="s">
        <v>7</v>
      </c>
      <c r="B144" s="16"/>
      <c r="C144" s="16"/>
      <c r="D144" s="16"/>
      <c r="E144" s="16"/>
      <c r="F144" s="59" t="s">
        <v>229</v>
      </c>
      <c r="G144" s="15"/>
      <c r="H144" s="16"/>
      <c r="I144" s="16"/>
      <c r="J144" s="16"/>
      <c r="K144" s="16"/>
      <c r="L144" s="46" t="str">
        <f>'Summary Payment Certification'!$H$58</f>
        <v>Revised 06/22/2022</v>
      </c>
    </row>
    <row r="145" spans="1:12" x14ac:dyDescent="0.2">
      <c r="A145" s="14"/>
      <c r="B145" s="55"/>
      <c r="C145" s="55"/>
      <c r="D145" s="14"/>
      <c r="E145" s="14"/>
      <c r="F145" s="14"/>
      <c r="G145" s="14"/>
      <c r="H145" s="14"/>
      <c r="I145" s="14"/>
      <c r="J145" s="14"/>
      <c r="K145" s="14"/>
      <c r="L145" s="14"/>
    </row>
    <row r="146" spans="1:12" x14ac:dyDescent="0.2">
      <c r="A146" s="14"/>
      <c r="B146" s="55"/>
      <c r="C146" s="55"/>
      <c r="D146" s="14"/>
      <c r="E146" s="14"/>
      <c r="F146" s="14"/>
      <c r="G146" s="14"/>
      <c r="H146" s="14"/>
      <c r="I146" s="14"/>
      <c r="J146" s="14"/>
      <c r="K146" s="14"/>
      <c r="L146" s="14"/>
    </row>
    <row r="147" spans="1:12" x14ac:dyDescent="0.2">
      <c r="A147" s="14"/>
      <c r="B147" s="55"/>
      <c r="C147" s="55"/>
      <c r="D147" s="14"/>
      <c r="E147" s="14"/>
      <c r="F147" s="14"/>
      <c r="G147" s="14"/>
      <c r="H147" s="14"/>
      <c r="I147" s="14"/>
      <c r="J147" s="14"/>
      <c r="K147" s="14"/>
      <c r="L147" s="14"/>
    </row>
    <row r="148" spans="1:12" x14ac:dyDescent="0.2">
      <c r="A148" s="14"/>
      <c r="B148" s="55"/>
      <c r="C148" s="55"/>
      <c r="D148" s="14"/>
      <c r="E148" s="14"/>
      <c r="F148" s="14"/>
      <c r="G148" s="14"/>
      <c r="H148" s="14"/>
      <c r="I148" s="14"/>
      <c r="J148" s="14"/>
      <c r="K148" s="14"/>
      <c r="L148" s="14"/>
    </row>
    <row r="149" spans="1:12" x14ac:dyDescent="0.2">
      <c r="A149" s="14"/>
      <c r="B149" s="55"/>
      <c r="C149" s="55"/>
      <c r="D149" s="14"/>
      <c r="E149" s="14"/>
      <c r="F149" s="14"/>
      <c r="G149" s="14"/>
      <c r="H149" s="14"/>
      <c r="I149" s="14"/>
      <c r="J149" s="14"/>
      <c r="K149" s="14"/>
      <c r="L149" s="14"/>
    </row>
    <row r="150" spans="1:12" x14ac:dyDescent="0.2">
      <c r="A150" s="14"/>
      <c r="B150" s="55"/>
      <c r="C150" s="55"/>
      <c r="D150" s="14"/>
      <c r="E150" s="14"/>
      <c r="F150" s="14"/>
      <c r="G150" s="14"/>
      <c r="H150" s="14"/>
      <c r="I150" s="14"/>
      <c r="J150" s="14"/>
      <c r="K150" s="14"/>
      <c r="L150" s="14"/>
    </row>
    <row r="151" spans="1:12" x14ac:dyDescent="0.2">
      <c r="A151" s="14"/>
      <c r="B151" s="55"/>
      <c r="C151" s="55"/>
      <c r="D151" s="14"/>
      <c r="E151" s="14"/>
      <c r="F151" s="14"/>
      <c r="G151" s="14"/>
      <c r="H151" s="14"/>
      <c r="I151" s="14"/>
      <c r="J151" s="14"/>
      <c r="K151" s="14"/>
      <c r="L151" s="14"/>
    </row>
    <row r="152" spans="1:12" x14ac:dyDescent="0.2">
      <c r="A152" s="14"/>
      <c r="B152" s="55"/>
      <c r="C152" s="55"/>
      <c r="D152" s="14"/>
      <c r="E152" s="14"/>
      <c r="F152" s="14"/>
      <c r="G152" s="14"/>
      <c r="H152" s="14"/>
      <c r="I152" s="14"/>
      <c r="J152" s="14"/>
      <c r="K152" s="14"/>
      <c r="L152" s="14"/>
    </row>
    <row r="153" spans="1:12" x14ac:dyDescent="0.2">
      <c r="A153" s="14"/>
      <c r="B153" s="55"/>
      <c r="C153" s="55"/>
      <c r="D153" s="14"/>
      <c r="E153" s="14"/>
      <c r="F153" s="14"/>
      <c r="G153" s="14"/>
      <c r="H153" s="14"/>
      <c r="I153" s="14"/>
      <c r="J153" s="14"/>
      <c r="K153" s="14"/>
      <c r="L153" s="14"/>
    </row>
    <row r="154" spans="1:12" x14ac:dyDescent="0.2">
      <c r="A154" s="14"/>
      <c r="B154" s="55"/>
      <c r="C154" s="55"/>
      <c r="D154" s="14"/>
      <c r="E154" s="14"/>
      <c r="F154" s="14"/>
      <c r="G154" s="14"/>
      <c r="H154" s="14"/>
      <c r="I154" s="14"/>
      <c r="J154" s="14"/>
      <c r="K154" s="14"/>
      <c r="L154" s="14"/>
    </row>
    <row r="155" spans="1:12" x14ac:dyDescent="0.2">
      <c r="A155" s="14"/>
      <c r="B155" s="55"/>
      <c r="C155" s="55"/>
      <c r="D155" s="14"/>
      <c r="E155" s="14"/>
      <c r="F155" s="14"/>
      <c r="G155" s="14"/>
      <c r="H155" s="14"/>
      <c r="I155" s="14"/>
      <c r="J155" s="14"/>
      <c r="K155" s="14"/>
      <c r="L155" s="14"/>
    </row>
    <row r="156" spans="1:12" x14ac:dyDescent="0.2">
      <c r="A156" s="14"/>
      <c r="B156" s="55"/>
      <c r="C156" s="55"/>
      <c r="D156" s="14"/>
      <c r="E156" s="14"/>
      <c r="F156" s="14"/>
      <c r="G156" s="14"/>
      <c r="H156" s="14"/>
      <c r="I156" s="14"/>
      <c r="J156" s="14"/>
      <c r="K156" s="14"/>
      <c r="L156" s="14"/>
    </row>
    <row r="157" spans="1:12" x14ac:dyDescent="0.2">
      <c r="A157" s="14"/>
      <c r="B157" s="55"/>
      <c r="C157" s="55"/>
      <c r="D157" s="14"/>
      <c r="E157" s="14"/>
      <c r="F157" s="14"/>
      <c r="G157" s="14"/>
      <c r="H157" s="14"/>
      <c r="I157" s="14"/>
      <c r="J157" s="14"/>
      <c r="K157" s="14"/>
      <c r="L157" s="14"/>
    </row>
    <row r="158" spans="1:12" x14ac:dyDescent="0.2">
      <c r="A158" s="14"/>
      <c r="B158" s="55"/>
      <c r="C158" s="55"/>
      <c r="D158" s="14"/>
      <c r="E158" s="14"/>
      <c r="F158" s="14"/>
      <c r="G158" s="14"/>
      <c r="H158" s="14"/>
      <c r="I158" s="14"/>
      <c r="J158" s="14"/>
      <c r="K158" s="14"/>
      <c r="L158" s="14"/>
    </row>
    <row r="159" spans="1:12" x14ac:dyDescent="0.2">
      <c r="A159" s="14"/>
      <c r="B159" s="55"/>
      <c r="C159" s="55"/>
      <c r="D159" s="14"/>
      <c r="E159" s="14"/>
      <c r="F159" s="14"/>
      <c r="G159" s="14"/>
      <c r="H159" s="14"/>
      <c r="I159" s="14"/>
      <c r="J159" s="14"/>
      <c r="K159" s="14"/>
      <c r="L159" s="14"/>
    </row>
    <row r="160" spans="1:12" x14ac:dyDescent="0.2">
      <c r="A160" s="14"/>
      <c r="B160" s="55"/>
      <c r="C160" s="55"/>
      <c r="D160" s="14"/>
      <c r="E160" s="14"/>
      <c r="F160" s="14"/>
      <c r="G160" s="14"/>
      <c r="H160" s="14"/>
      <c r="I160" s="14"/>
      <c r="J160" s="14"/>
      <c r="K160" s="14"/>
      <c r="L160" s="14"/>
    </row>
    <row r="161" spans="1:12" x14ac:dyDescent="0.2">
      <c r="A161" s="14"/>
      <c r="B161" s="55"/>
      <c r="C161" s="55"/>
      <c r="D161" s="14"/>
      <c r="E161" s="14"/>
      <c r="F161" s="14"/>
      <c r="G161" s="14"/>
      <c r="H161" s="14"/>
      <c r="I161" s="14"/>
      <c r="J161" s="14"/>
      <c r="K161" s="14"/>
      <c r="L161" s="14"/>
    </row>
    <row r="162" spans="1:12" x14ac:dyDescent="0.2">
      <c r="A162" s="14"/>
      <c r="B162" s="55"/>
      <c r="C162" s="55"/>
      <c r="D162" s="14"/>
      <c r="E162" s="14"/>
      <c r="F162" s="14"/>
      <c r="G162" s="14"/>
      <c r="H162" s="14"/>
      <c r="I162" s="14"/>
      <c r="J162" s="14"/>
      <c r="K162" s="14"/>
      <c r="L162" s="14"/>
    </row>
    <row r="163" spans="1:12" x14ac:dyDescent="0.2">
      <c r="A163" s="14"/>
      <c r="B163" s="55"/>
      <c r="C163" s="55"/>
      <c r="D163" s="14"/>
      <c r="E163" s="14"/>
      <c r="F163" s="14"/>
      <c r="G163" s="14"/>
      <c r="H163" s="14"/>
      <c r="I163" s="14"/>
      <c r="J163" s="14"/>
      <c r="K163" s="14"/>
      <c r="L163" s="14"/>
    </row>
    <row r="164" spans="1:12" x14ac:dyDescent="0.2">
      <c r="A164" s="14"/>
      <c r="B164" s="55"/>
      <c r="C164" s="55"/>
      <c r="D164" s="14"/>
      <c r="E164" s="14"/>
      <c r="F164" s="14"/>
      <c r="G164" s="14"/>
      <c r="H164" s="14"/>
      <c r="I164" s="14"/>
      <c r="J164" s="14"/>
      <c r="K164" s="14"/>
      <c r="L164" s="14"/>
    </row>
    <row r="165" spans="1:12" x14ac:dyDescent="0.2">
      <c r="A165" s="14"/>
      <c r="B165" s="55"/>
      <c r="C165" s="55"/>
      <c r="D165" s="14"/>
      <c r="E165" s="14"/>
      <c r="F165" s="14"/>
      <c r="G165" s="14"/>
      <c r="H165" s="14"/>
      <c r="I165" s="14"/>
      <c r="J165" s="14"/>
      <c r="K165" s="14"/>
      <c r="L165" s="14"/>
    </row>
    <row r="166" spans="1:12" x14ac:dyDescent="0.2">
      <c r="A166" s="14"/>
      <c r="B166" s="55"/>
      <c r="C166" s="55"/>
      <c r="D166" s="14"/>
      <c r="E166" s="14"/>
      <c r="F166" s="14"/>
      <c r="G166" s="14"/>
      <c r="H166" s="14"/>
      <c r="I166" s="14"/>
      <c r="J166" s="14"/>
      <c r="K166" s="14"/>
      <c r="L166" s="14"/>
    </row>
    <row r="167" spans="1:12" x14ac:dyDescent="0.2">
      <c r="A167" s="14"/>
      <c r="B167" s="55"/>
      <c r="C167" s="55"/>
      <c r="D167" s="14"/>
      <c r="E167" s="14"/>
      <c r="F167" s="14"/>
      <c r="G167" s="14"/>
      <c r="H167" s="14"/>
      <c r="I167" s="14"/>
      <c r="J167" s="14"/>
      <c r="K167" s="14"/>
      <c r="L167" s="14"/>
    </row>
    <row r="168" spans="1:12" x14ac:dyDescent="0.2">
      <c r="A168" s="14"/>
      <c r="B168" s="55"/>
      <c r="C168" s="55"/>
      <c r="D168" s="14"/>
      <c r="E168" s="14"/>
      <c r="F168" s="14"/>
      <c r="G168" s="14"/>
      <c r="H168" s="14"/>
      <c r="I168" s="14"/>
      <c r="J168" s="14"/>
      <c r="K168" s="14"/>
      <c r="L168" s="14"/>
    </row>
    <row r="169" spans="1:12" x14ac:dyDescent="0.2">
      <c r="A169" s="14"/>
      <c r="B169" s="55"/>
      <c r="C169" s="55"/>
      <c r="D169" s="14"/>
      <c r="E169" s="14"/>
      <c r="F169" s="14"/>
      <c r="G169" s="14"/>
      <c r="H169" s="14"/>
      <c r="I169" s="14"/>
      <c r="J169" s="14"/>
      <c r="K169" s="14"/>
      <c r="L169" s="14"/>
    </row>
    <row r="170" spans="1:12" x14ac:dyDescent="0.2">
      <c r="A170" s="14"/>
      <c r="B170" s="55"/>
      <c r="C170" s="55"/>
      <c r="D170" s="14"/>
      <c r="E170" s="14"/>
      <c r="F170" s="14"/>
      <c r="G170" s="14"/>
      <c r="H170" s="14"/>
      <c r="I170" s="14"/>
      <c r="J170" s="14"/>
      <c r="K170" s="14"/>
      <c r="L170" s="14"/>
    </row>
    <row r="171" spans="1:12" x14ac:dyDescent="0.2">
      <c r="A171" s="14"/>
      <c r="B171" s="55"/>
      <c r="C171" s="55"/>
      <c r="D171" s="14"/>
      <c r="E171" s="14"/>
      <c r="F171" s="14"/>
      <c r="G171" s="14"/>
      <c r="H171" s="14"/>
      <c r="I171" s="14"/>
      <c r="J171" s="14"/>
      <c r="K171" s="14"/>
      <c r="L171" s="14"/>
    </row>
    <row r="172" spans="1:12" x14ac:dyDescent="0.2">
      <c r="A172" s="14"/>
      <c r="B172" s="55"/>
      <c r="C172" s="55"/>
      <c r="D172" s="14"/>
      <c r="E172" s="14"/>
      <c r="F172" s="14"/>
      <c r="G172" s="14"/>
      <c r="H172" s="14"/>
      <c r="I172" s="14"/>
      <c r="J172" s="14"/>
      <c r="K172" s="14"/>
      <c r="L172" s="14"/>
    </row>
    <row r="173" spans="1:12" x14ac:dyDescent="0.2">
      <c r="A173" s="14"/>
      <c r="B173" s="55"/>
      <c r="C173" s="55"/>
      <c r="D173" s="14"/>
      <c r="E173" s="14"/>
      <c r="F173" s="14"/>
      <c r="G173" s="14"/>
      <c r="H173" s="14"/>
      <c r="I173" s="14"/>
      <c r="J173" s="14"/>
      <c r="K173" s="14"/>
      <c r="L173" s="14"/>
    </row>
    <row r="174" spans="1:12" x14ac:dyDescent="0.2">
      <c r="A174" s="14"/>
      <c r="B174" s="55"/>
      <c r="C174" s="55"/>
      <c r="D174" s="14"/>
      <c r="E174" s="14"/>
      <c r="F174" s="14"/>
      <c r="G174" s="14"/>
      <c r="H174" s="14"/>
      <c r="I174" s="14"/>
      <c r="J174" s="14"/>
      <c r="K174" s="14"/>
      <c r="L174" s="14"/>
    </row>
    <row r="175" spans="1:12" x14ac:dyDescent="0.2">
      <c r="A175" s="14"/>
      <c r="B175" s="55"/>
      <c r="C175" s="55"/>
      <c r="D175" s="14"/>
      <c r="E175" s="14"/>
      <c r="F175" s="14"/>
      <c r="G175" s="14"/>
      <c r="H175" s="14"/>
      <c r="I175" s="14"/>
      <c r="J175" s="14"/>
      <c r="K175" s="14"/>
      <c r="L175" s="14"/>
    </row>
    <row r="176" spans="1:12" x14ac:dyDescent="0.2">
      <c r="A176" s="14"/>
      <c r="B176" s="55"/>
      <c r="C176" s="55"/>
      <c r="D176" s="14"/>
      <c r="E176" s="14"/>
      <c r="F176" s="14"/>
      <c r="G176" s="14"/>
      <c r="H176" s="14"/>
      <c r="I176" s="14"/>
      <c r="J176" s="14"/>
      <c r="K176" s="14"/>
      <c r="L176" s="14"/>
    </row>
    <row r="177" spans="1:12" x14ac:dyDescent="0.2">
      <c r="A177" s="14"/>
      <c r="B177" s="55"/>
      <c r="C177" s="55"/>
      <c r="D177" s="14"/>
      <c r="E177" s="14"/>
      <c r="F177" s="14"/>
      <c r="G177" s="14"/>
      <c r="H177" s="14"/>
      <c r="I177" s="14"/>
      <c r="J177" s="14"/>
      <c r="K177" s="14"/>
      <c r="L177" s="14"/>
    </row>
    <row r="178" spans="1:12" x14ac:dyDescent="0.2">
      <c r="A178" s="14"/>
      <c r="B178" s="55"/>
      <c r="C178" s="55"/>
      <c r="D178" s="14"/>
      <c r="E178" s="14"/>
      <c r="F178" s="14"/>
      <c r="G178" s="14"/>
      <c r="H178" s="14"/>
      <c r="I178" s="14"/>
      <c r="J178" s="14"/>
      <c r="K178" s="14"/>
      <c r="L178" s="14"/>
    </row>
    <row r="179" spans="1:12" x14ac:dyDescent="0.2">
      <c r="A179" s="14"/>
      <c r="B179" s="55"/>
      <c r="C179" s="55"/>
      <c r="D179" s="14"/>
      <c r="E179" s="14"/>
      <c r="F179" s="14"/>
      <c r="G179" s="14"/>
      <c r="H179" s="14"/>
      <c r="I179" s="14"/>
      <c r="J179" s="14"/>
      <c r="K179" s="14"/>
      <c r="L179" s="14"/>
    </row>
    <row r="180" spans="1:12" x14ac:dyDescent="0.2">
      <c r="A180" s="14"/>
      <c r="B180" s="55"/>
      <c r="C180" s="55"/>
      <c r="D180" s="14"/>
      <c r="E180" s="14"/>
      <c r="F180" s="14"/>
      <c r="G180" s="14"/>
      <c r="H180" s="14"/>
      <c r="I180" s="14"/>
      <c r="J180" s="14"/>
      <c r="K180" s="14"/>
      <c r="L180" s="14"/>
    </row>
    <row r="181" spans="1:12" x14ac:dyDescent="0.2">
      <c r="A181" s="14"/>
      <c r="B181" s="55"/>
      <c r="C181" s="55"/>
      <c r="D181" s="14"/>
      <c r="E181" s="14"/>
      <c r="F181" s="14"/>
      <c r="G181" s="14"/>
      <c r="H181" s="14"/>
      <c r="I181" s="14"/>
      <c r="J181" s="14"/>
      <c r="K181" s="14"/>
      <c r="L181" s="14"/>
    </row>
    <row r="182" spans="1:12" x14ac:dyDescent="0.2">
      <c r="A182" s="14"/>
      <c r="B182" s="55"/>
      <c r="C182" s="55"/>
      <c r="D182" s="14"/>
      <c r="E182" s="14"/>
      <c r="F182" s="14"/>
      <c r="G182" s="14"/>
      <c r="H182" s="14"/>
      <c r="I182" s="14"/>
      <c r="J182" s="14"/>
      <c r="K182" s="14"/>
      <c r="L182" s="14"/>
    </row>
    <row r="183" spans="1:12" x14ac:dyDescent="0.2">
      <c r="A183" s="14"/>
      <c r="B183" s="55"/>
      <c r="C183" s="55"/>
      <c r="D183" s="14"/>
      <c r="E183" s="14"/>
      <c r="F183" s="14"/>
      <c r="G183" s="14"/>
      <c r="H183" s="14"/>
      <c r="I183" s="14"/>
      <c r="J183" s="14"/>
      <c r="K183" s="14"/>
      <c r="L183" s="14"/>
    </row>
    <row r="184" spans="1:12" x14ac:dyDescent="0.2">
      <c r="A184" s="14"/>
      <c r="B184" s="55"/>
      <c r="C184" s="55"/>
      <c r="D184" s="14"/>
      <c r="E184" s="14"/>
      <c r="F184" s="14"/>
      <c r="G184" s="14"/>
      <c r="H184" s="14"/>
      <c r="I184" s="14"/>
      <c r="J184" s="14"/>
      <c r="K184" s="14"/>
      <c r="L184" s="14"/>
    </row>
    <row r="185" spans="1:12" x14ac:dyDescent="0.2">
      <c r="A185" s="14"/>
      <c r="B185" s="55"/>
      <c r="C185" s="55"/>
      <c r="D185" s="14"/>
      <c r="E185" s="14"/>
      <c r="F185" s="14"/>
      <c r="G185" s="14"/>
      <c r="H185" s="14"/>
      <c r="I185" s="14"/>
      <c r="J185" s="14"/>
      <c r="K185" s="14"/>
      <c r="L185" s="14"/>
    </row>
    <row r="186" spans="1:12" x14ac:dyDescent="0.2">
      <c r="A186" s="14"/>
      <c r="B186" s="55"/>
      <c r="C186" s="55"/>
      <c r="D186" s="14"/>
      <c r="E186" s="14"/>
      <c r="F186" s="14"/>
      <c r="G186" s="14"/>
      <c r="H186" s="14"/>
      <c r="I186" s="14"/>
      <c r="J186" s="14"/>
      <c r="K186" s="14"/>
      <c r="L186" s="14"/>
    </row>
    <row r="187" spans="1:12" x14ac:dyDescent="0.2">
      <c r="A187" s="14"/>
      <c r="B187" s="55"/>
      <c r="C187" s="55"/>
      <c r="D187" s="14"/>
      <c r="E187" s="14"/>
      <c r="F187" s="14"/>
      <c r="G187" s="14"/>
      <c r="H187" s="14"/>
      <c r="I187" s="14"/>
      <c r="J187" s="14"/>
      <c r="K187" s="14"/>
      <c r="L187" s="14"/>
    </row>
    <row r="188" spans="1:12" x14ac:dyDescent="0.2">
      <c r="A188" s="14"/>
      <c r="B188" s="55"/>
      <c r="C188" s="55"/>
      <c r="D188" s="14"/>
      <c r="E188" s="14"/>
      <c r="F188" s="14"/>
      <c r="G188" s="14"/>
      <c r="H188" s="14"/>
      <c r="I188" s="14"/>
      <c r="J188" s="14"/>
      <c r="K188" s="14"/>
      <c r="L188" s="14"/>
    </row>
    <row r="189" spans="1:12" x14ac:dyDescent="0.2">
      <c r="A189" s="14"/>
      <c r="B189" s="55"/>
      <c r="C189" s="55"/>
      <c r="D189" s="14"/>
      <c r="E189" s="14"/>
      <c r="F189" s="14"/>
      <c r="G189" s="14"/>
      <c r="H189" s="14"/>
      <c r="I189" s="14"/>
      <c r="J189" s="14"/>
      <c r="K189" s="14"/>
      <c r="L189" s="14"/>
    </row>
    <row r="190" spans="1:12" x14ac:dyDescent="0.2">
      <c r="A190" s="14"/>
      <c r="B190" s="55"/>
      <c r="C190" s="55"/>
      <c r="D190" s="14"/>
      <c r="E190" s="14"/>
      <c r="F190" s="14"/>
      <c r="G190" s="14"/>
      <c r="H190" s="14"/>
      <c r="I190" s="14"/>
      <c r="J190" s="14"/>
      <c r="K190" s="14"/>
      <c r="L190" s="14"/>
    </row>
    <row r="191" spans="1:12" x14ac:dyDescent="0.2">
      <c r="A191" s="14"/>
      <c r="B191" s="55"/>
      <c r="C191" s="55"/>
      <c r="D191" s="14"/>
      <c r="E191" s="14"/>
      <c r="F191" s="14"/>
      <c r="G191" s="14"/>
      <c r="H191" s="14"/>
      <c r="I191" s="14"/>
      <c r="J191" s="14"/>
      <c r="K191" s="14"/>
      <c r="L191" s="14"/>
    </row>
    <row r="192" spans="1:12" x14ac:dyDescent="0.2">
      <c r="A192" s="14"/>
      <c r="B192" s="55"/>
      <c r="C192" s="55"/>
      <c r="D192" s="14"/>
      <c r="E192" s="14"/>
      <c r="F192" s="14"/>
      <c r="G192" s="14"/>
      <c r="H192" s="14"/>
      <c r="I192" s="14"/>
      <c r="J192" s="14"/>
      <c r="K192" s="14"/>
      <c r="L192" s="14"/>
    </row>
    <row r="193" spans="1:12" x14ac:dyDescent="0.2">
      <c r="A193" s="14"/>
      <c r="B193" s="55"/>
      <c r="C193" s="55"/>
      <c r="D193" s="14"/>
      <c r="E193" s="14"/>
      <c r="F193" s="14"/>
      <c r="G193" s="14"/>
      <c r="H193" s="14"/>
      <c r="I193" s="14"/>
      <c r="J193" s="14"/>
      <c r="K193" s="14"/>
      <c r="L193" s="14"/>
    </row>
    <row r="194" spans="1:12" x14ac:dyDescent="0.2">
      <c r="A194" s="14"/>
      <c r="B194" s="55"/>
      <c r="C194" s="55"/>
      <c r="D194" s="14"/>
      <c r="E194" s="14"/>
      <c r="F194" s="14"/>
      <c r="G194" s="14"/>
      <c r="H194" s="14"/>
      <c r="I194" s="14"/>
      <c r="J194" s="14"/>
      <c r="K194" s="14"/>
      <c r="L194" s="14"/>
    </row>
    <row r="195" spans="1:12" x14ac:dyDescent="0.2">
      <c r="A195" s="14"/>
      <c r="B195" s="55"/>
      <c r="C195" s="55"/>
      <c r="D195" s="14"/>
      <c r="E195" s="14"/>
      <c r="F195" s="14"/>
      <c r="G195" s="14"/>
      <c r="H195" s="14"/>
      <c r="I195" s="14"/>
      <c r="J195" s="14"/>
      <c r="K195" s="14"/>
      <c r="L195" s="14"/>
    </row>
    <row r="196" spans="1:12" x14ac:dyDescent="0.2">
      <c r="A196" s="14"/>
      <c r="B196" s="55"/>
      <c r="C196" s="55"/>
      <c r="D196" s="14"/>
      <c r="E196" s="14"/>
      <c r="F196" s="14"/>
      <c r="G196" s="14"/>
      <c r="H196" s="14"/>
      <c r="I196" s="14"/>
      <c r="J196" s="14"/>
      <c r="K196" s="14"/>
      <c r="L196" s="14"/>
    </row>
    <row r="197" spans="1:12" x14ac:dyDescent="0.2">
      <c r="A197" s="14"/>
      <c r="B197" s="55"/>
      <c r="C197" s="55"/>
      <c r="D197" s="14"/>
      <c r="E197" s="14"/>
      <c r="F197" s="14"/>
      <c r="G197" s="14"/>
      <c r="H197" s="14"/>
      <c r="I197" s="14"/>
      <c r="J197" s="14"/>
      <c r="K197" s="14"/>
      <c r="L197" s="14"/>
    </row>
    <row r="198" spans="1:12" x14ac:dyDescent="0.2">
      <c r="A198" s="14"/>
      <c r="B198" s="55"/>
      <c r="C198" s="55"/>
      <c r="D198" s="14"/>
      <c r="E198" s="14"/>
      <c r="F198" s="14"/>
      <c r="G198" s="14"/>
      <c r="H198" s="14"/>
      <c r="I198" s="14"/>
      <c r="J198" s="14"/>
      <c r="K198" s="14"/>
      <c r="L198" s="14"/>
    </row>
    <row r="199" spans="1:12" x14ac:dyDescent="0.2">
      <c r="A199" s="14"/>
      <c r="B199" s="55"/>
      <c r="C199" s="55"/>
      <c r="D199" s="14"/>
      <c r="E199" s="14"/>
      <c r="F199" s="14"/>
      <c r="G199" s="14"/>
      <c r="H199" s="14"/>
      <c r="I199" s="14"/>
      <c r="J199" s="14"/>
      <c r="K199" s="14"/>
      <c r="L199" s="14"/>
    </row>
    <row r="200" spans="1:12" x14ac:dyDescent="0.2">
      <c r="A200" s="14"/>
      <c r="B200" s="55"/>
      <c r="C200" s="55"/>
      <c r="D200" s="14"/>
      <c r="E200" s="14"/>
      <c r="F200" s="14"/>
      <c r="G200" s="14"/>
      <c r="H200" s="14"/>
      <c r="I200" s="14"/>
      <c r="J200" s="14"/>
      <c r="K200" s="14"/>
      <c r="L200" s="14"/>
    </row>
    <row r="201" spans="1:12" x14ac:dyDescent="0.2">
      <c r="A201" s="14"/>
      <c r="B201" s="55"/>
      <c r="C201" s="55"/>
      <c r="D201" s="14"/>
      <c r="E201" s="14"/>
      <c r="F201" s="14"/>
      <c r="G201" s="14"/>
      <c r="H201" s="14"/>
      <c r="I201" s="14"/>
      <c r="J201" s="14"/>
      <c r="K201" s="14"/>
      <c r="L201" s="14"/>
    </row>
    <row r="202" spans="1:12" x14ac:dyDescent="0.2">
      <c r="A202" s="14"/>
      <c r="B202" s="55"/>
      <c r="C202" s="55"/>
      <c r="D202" s="14"/>
      <c r="E202" s="14"/>
      <c r="F202" s="14"/>
      <c r="G202" s="14"/>
      <c r="H202" s="14"/>
      <c r="I202" s="14"/>
      <c r="J202" s="14"/>
      <c r="K202" s="14"/>
      <c r="L202" s="14"/>
    </row>
    <row r="203" spans="1:12" x14ac:dyDescent="0.2">
      <c r="A203" s="14"/>
      <c r="B203" s="55"/>
      <c r="C203" s="55"/>
      <c r="D203" s="14"/>
      <c r="E203" s="14"/>
      <c r="F203" s="14"/>
      <c r="G203" s="14"/>
      <c r="H203" s="14"/>
      <c r="I203" s="14"/>
      <c r="J203" s="14"/>
      <c r="K203" s="14"/>
      <c r="L203" s="14"/>
    </row>
    <row r="204" spans="1:12" x14ac:dyDescent="0.2">
      <c r="A204" s="14"/>
      <c r="B204" s="55"/>
      <c r="C204" s="55"/>
      <c r="D204" s="14"/>
      <c r="E204" s="14"/>
      <c r="F204" s="14"/>
      <c r="G204" s="14"/>
      <c r="H204" s="14"/>
      <c r="I204" s="14"/>
      <c r="J204" s="14"/>
      <c r="K204" s="14"/>
      <c r="L204" s="14"/>
    </row>
    <row r="205" spans="1:12" x14ac:dyDescent="0.2">
      <c r="A205" s="14"/>
      <c r="B205" s="55"/>
      <c r="C205" s="55"/>
      <c r="D205" s="14"/>
      <c r="E205" s="14"/>
      <c r="F205" s="14"/>
      <c r="G205" s="14"/>
      <c r="H205" s="14"/>
      <c r="I205" s="14"/>
      <c r="J205" s="14"/>
      <c r="K205" s="14"/>
      <c r="L205" s="14"/>
    </row>
    <row r="206" spans="1:12" x14ac:dyDescent="0.2">
      <c r="A206" s="14"/>
      <c r="B206" s="55"/>
      <c r="C206" s="55"/>
      <c r="D206" s="14"/>
      <c r="E206" s="14"/>
      <c r="F206" s="14"/>
      <c r="G206" s="14"/>
      <c r="H206" s="14"/>
      <c r="I206" s="14"/>
      <c r="J206" s="14"/>
      <c r="K206" s="14"/>
      <c r="L206" s="14"/>
    </row>
    <row r="207" spans="1:12" x14ac:dyDescent="0.2">
      <c r="A207" s="14"/>
      <c r="B207" s="55"/>
      <c r="C207" s="55"/>
      <c r="D207" s="14"/>
      <c r="E207" s="14"/>
      <c r="F207" s="14"/>
      <c r="G207" s="14"/>
      <c r="H207" s="14"/>
      <c r="I207" s="14"/>
      <c r="J207" s="14"/>
      <c r="K207" s="14"/>
      <c r="L207" s="14"/>
    </row>
    <row r="208" spans="1:12" x14ac:dyDescent="0.2">
      <c r="A208" s="14"/>
      <c r="B208" s="55"/>
      <c r="C208" s="55"/>
      <c r="D208" s="14"/>
      <c r="E208" s="14"/>
      <c r="F208" s="14"/>
      <c r="G208" s="14"/>
      <c r="H208" s="14"/>
      <c r="I208" s="14"/>
      <c r="J208" s="14"/>
      <c r="K208" s="14"/>
      <c r="L208" s="14"/>
    </row>
    <row r="209" spans="1:12" x14ac:dyDescent="0.2">
      <c r="A209" s="14"/>
      <c r="B209" s="55"/>
      <c r="C209" s="55"/>
      <c r="D209" s="14"/>
      <c r="E209" s="14"/>
      <c r="F209" s="14"/>
      <c r="G209" s="14"/>
      <c r="H209" s="14"/>
      <c r="I209" s="14"/>
      <c r="J209" s="14"/>
      <c r="K209" s="14"/>
      <c r="L209" s="14"/>
    </row>
    <row r="210" spans="1:12" x14ac:dyDescent="0.2">
      <c r="A210" s="14"/>
      <c r="B210" s="55"/>
      <c r="C210" s="55"/>
      <c r="D210" s="14"/>
      <c r="E210" s="14"/>
      <c r="F210" s="14"/>
      <c r="G210" s="14"/>
      <c r="H210" s="14"/>
      <c r="I210" s="14"/>
      <c r="J210" s="14"/>
      <c r="K210" s="14"/>
      <c r="L210" s="14"/>
    </row>
    <row r="211" spans="1:12" x14ac:dyDescent="0.2">
      <c r="A211" s="14"/>
      <c r="B211" s="55"/>
      <c r="C211" s="55"/>
      <c r="D211" s="14"/>
      <c r="E211" s="14"/>
      <c r="F211" s="14"/>
      <c r="G211" s="14"/>
      <c r="H211" s="14"/>
      <c r="I211" s="14"/>
      <c r="J211" s="14"/>
      <c r="K211" s="14"/>
      <c r="L211" s="14"/>
    </row>
    <row r="212" spans="1:12" x14ac:dyDescent="0.2">
      <c r="A212" s="14"/>
      <c r="B212" s="55"/>
      <c r="C212" s="55"/>
      <c r="D212" s="14"/>
      <c r="E212" s="14"/>
      <c r="F212" s="14"/>
      <c r="G212" s="14"/>
      <c r="H212" s="14"/>
      <c r="I212" s="14"/>
      <c r="J212" s="14"/>
      <c r="K212" s="14"/>
      <c r="L212" s="14"/>
    </row>
    <row r="213" spans="1:12" x14ac:dyDescent="0.2">
      <c r="A213" s="14"/>
      <c r="B213" s="55"/>
      <c r="C213" s="55"/>
      <c r="D213" s="14"/>
      <c r="E213" s="14"/>
      <c r="F213" s="14"/>
      <c r="G213" s="14"/>
      <c r="H213" s="14"/>
      <c r="I213" s="14"/>
      <c r="J213" s="14"/>
      <c r="K213" s="14"/>
      <c r="L213" s="14"/>
    </row>
    <row r="214" spans="1:12" x14ac:dyDescent="0.2">
      <c r="A214" s="14"/>
      <c r="B214" s="55"/>
      <c r="C214" s="55"/>
      <c r="D214" s="14"/>
      <c r="E214" s="14"/>
      <c r="F214" s="14"/>
      <c r="G214" s="14"/>
      <c r="H214" s="14"/>
      <c r="I214" s="14"/>
      <c r="J214" s="14"/>
      <c r="K214" s="14"/>
      <c r="L214" s="14"/>
    </row>
    <row r="215" spans="1:12" x14ac:dyDescent="0.2">
      <c r="A215" s="14"/>
      <c r="B215" s="55"/>
      <c r="C215" s="55"/>
      <c r="D215" s="14"/>
      <c r="E215" s="14"/>
      <c r="F215" s="14"/>
      <c r="G215" s="14"/>
      <c r="H215" s="14"/>
      <c r="I215" s="14"/>
      <c r="J215" s="14"/>
      <c r="K215" s="14"/>
      <c r="L215" s="14"/>
    </row>
    <row r="216" spans="1:12" x14ac:dyDescent="0.2">
      <c r="A216" s="14"/>
      <c r="B216" s="55"/>
      <c r="C216" s="55"/>
      <c r="D216" s="14"/>
      <c r="E216" s="14"/>
      <c r="F216" s="14"/>
      <c r="G216" s="14"/>
      <c r="H216" s="14"/>
      <c r="I216" s="14"/>
      <c r="J216" s="14"/>
      <c r="K216" s="14"/>
      <c r="L216" s="14"/>
    </row>
    <row r="217" spans="1:12" x14ac:dyDescent="0.2">
      <c r="A217" s="14"/>
      <c r="B217" s="55"/>
      <c r="C217" s="55"/>
      <c r="D217" s="14"/>
      <c r="E217" s="14"/>
      <c r="F217" s="14"/>
      <c r="G217" s="14"/>
      <c r="H217" s="14"/>
      <c r="I217" s="14"/>
      <c r="J217" s="14"/>
      <c r="K217" s="14"/>
      <c r="L217" s="14"/>
    </row>
    <row r="218" spans="1:12" x14ac:dyDescent="0.2">
      <c r="A218" s="14"/>
      <c r="B218" s="55"/>
      <c r="C218" s="55"/>
      <c r="D218" s="14"/>
      <c r="E218" s="14"/>
      <c r="F218" s="14"/>
      <c r="G218" s="14"/>
      <c r="H218" s="14"/>
      <c r="I218" s="14"/>
      <c r="J218" s="14"/>
      <c r="K218" s="14"/>
      <c r="L218" s="14"/>
    </row>
    <row r="219" spans="1:12" x14ac:dyDescent="0.2">
      <c r="A219" s="14"/>
      <c r="B219" s="55"/>
      <c r="C219" s="55"/>
      <c r="D219" s="14"/>
      <c r="E219" s="14"/>
      <c r="F219" s="14"/>
      <c r="G219" s="14"/>
      <c r="H219" s="14"/>
      <c r="I219" s="14"/>
      <c r="J219" s="14"/>
      <c r="K219" s="14"/>
      <c r="L219" s="14"/>
    </row>
    <row r="220" spans="1:12" x14ac:dyDescent="0.2">
      <c r="A220" s="14"/>
      <c r="B220" s="55"/>
      <c r="C220" s="55"/>
      <c r="D220" s="14"/>
      <c r="E220" s="14"/>
      <c r="F220" s="14"/>
      <c r="G220" s="14"/>
      <c r="H220" s="14"/>
      <c r="I220" s="14"/>
      <c r="J220" s="14"/>
      <c r="K220" s="14"/>
      <c r="L220" s="14"/>
    </row>
    <row r="221" spans="1:12" x14ac:dyDescent="0.2">
      <c r="A221" s="14"/>
      <c r="B221" s="55"/>
      <c r="C221" s="55"/>
      <c r="D221" s="14"/>
      <c r="E221" s="14"/>
      <c r="F221" s="14"/>
      <c r="G221" s="14"/>
      <c r="H221" s="14"/>
      <c r="I221" s="14"/>
      <c r="J221" s="14"/>
      <c r="K221" s="14"/>
      <c r="L221" s="14"/>
    </row>
    <row r="222" spans="1:12" x14ac:dyDescent="0.2">
      <c r="A222" s="14"/>
      <c r="B222" s="55"/>
      <c r="C222" s="55"/>
      <c r="D222" s="14"/>
      <c r="E222" s="14"/>
      <c r="F222" s="14"/>
      <c r="G222" s="14"/>
      <c r="H222" s="14"/>
      <c r="I222" s="14"/>
      <c r="J222" s="14"/>
      <c r="K222" s="14"/>
      <c r="L222" s="14"/>
    </row>
    <row r="223" spans="1:12" x14ac:dyDescent="0.2">
      <c r="A223" s="14"/>
      <c r="B223" s="55"/>
      <c r="C223" s="55"/>
      <c r="D223" s="14"/>
      <c r="E223" s="14"/>
      <c r="F223" s="14"/>
      <c r="G223" s="14"/>
      <c r="H223" s="14"/>
      <c r="I223" s="14"/>
      <c r="J223" s="14"/>
      <c r="K223" s="14"/>
      <c r="L223" s="14"/>
    </row>
    <row r="224" spans="1:12" x14ac:dyDescent="0.2">
      <c r="A224" s="14"/>
      <c r="B224" s="55"/>
      <c r="C224" s="55"/>
      <c r="D224" s="14"/>
      <c r="E224" s="14"/>
      <c r="F224" s="14"/>
      <c r="G224" s="14"/>
      <c r="H224" s="14"/>
      <c r="I224" s="14"/>
      <c r="J224" s="14"/>
      <c r="K224" s="14"/>
      <c r="L224" s="14"/>
    </row>
    <row r="225" spans="1:12" x14ac:dyDescent="0.2">
      <c r="A225" s="14"/>
      <c r="B225" s="55"/>
      <c r="C225" s="55"/>
      <c r="D225" s="14"/>
      <c r="E225" s="14"/>
      <c r="F225" s="14"/>
      <c r="G225" s="14"/>
      <c r="H225" s="14"/>
      <c r="I225" s="14"/>
      <c r="J225" s="14"/>
      <c r="K225" s="14"/>
      <c r="L225" s="14"/>
    </row>
    <row r="226" spans="1:12" x14ac:dyDescent="0.2">
      <c r="A226" s="14"/>
      <c r="B226" s="55"/>
      <c r="C226" s="55"/>
      <c r="D226" s="14"/>
      <c r="E226" s="14"/>
      <c r="F226" s="14"/>
      <c r="G226" s="14"/>
      <c r="H226" s="14"/>
      <c r="I226" s="14"/>
      <c r="J226" s="14"/>
      <c r="K226" s="14"/>
      <c r="L226" s="14"/>
    </row>
    <row r="227" spans="1:12" x14ac:dyDescent="0.2">
      <c r="A227" s="14"/>
      <c r="B227" s="55"/>
      <c r="C227" s="55"/>
      <c r="D227" s="14"/>
      <c r="E227" s="14"/>
      <c r="F227" s="14"/>
      <c r="G227" s="14"/>
      <c r="H227" s="14"/>
      <c r="I227" s="14"/>
      <c r="J227" s="14"/>
      <c r="K227" s="14"/>
      <c r="L227" s="14"/>
    </row>
    <row r="228" spans="1:12" x14ac:dyDescent="0.2">
      <c r="A228" s="14"/>
      <c r="B228" s="55"/>
      <c r="C228" s="55"/>
      <c r="D228" s="14"/>
      <c r="E228" s="14"/>
      <c r="F228" s="14"/>
      <c r="G228" s="14"/>
      <c r="H228" s="14"/>
      <c r="I228" s="14"/>
      <c r="J228" s="14"/>
      <c r="K228" s="14"/>
      <c r="L228" s="14"/>
    </row>
    <row r="229" spans="1:12" x14ac:dyDescent="0.2">
      <c r="A229" s="14"/>
      <c r="B229" s="55"/>
      <c r="C229" s="55"/>
      <c r="D229" s="14"/>
      <c r="E229" s="14"/>
      <c r="F229" s="14"/>
      <c r="G229" s="14"/>
      <c r="H229" s="14"/>
      <c r="I229" s="14"/>
      <c r="J229" s="14"/>
      <c r="K229" s="14"/>
      <c r="L229" s="14"/>
    </row>
    <row r="230" spans="1:12" x14ac:dyDescent="0.2">
      <c r="A230" s="14"/>
      <c r="B230" s="55"/>
      <c r="C230" s="55"/>
      <c r="D230" s="14"/>
      <c r="E230" s="14"/>
      <c r="F230" s="14"/>
      <c r="G230" s="14"/>
      <c r="H230" s="14"/>
      <c r="I230" s="14"/>
      <c r="J230" s="14"/>
      <c r="K230" s="14"/>
      <c r="L230" s="14"/>
    </row>
    <row r="231" spans="1:12" x14ac:dyDescent="0.2">
      <c r="A231" s="14"/>
      <c r="B231" s="55"/>
      <c r="C231" s="55"/>
      <c r="D231" s="14"/>
      <c r="E231" s="14"/>
      <c r="F231" s="14"/>
      <c r="G231" s="14"/>
      <c r="H231" s="14"/>
      <c r="I231" s="14"/>
      <c r="J231" s="14"/>
      <c r="K231" s="14"/>
      <c r="L231" s="14"/>
    </row>
    <row r="232" spans="1:12" x14ac:dyDescent="0.2">
      <c r="A232" s="14"/>
      <c r="B232" s="55"/>
      <c r="C232" s="55"/>
      <c r="D232" s="14"/>
      <c r="E232" s="14"/>
      <c r="F232" s="14"/>
      <c r="G232" s="14"/>
      <c r="H232" s="14"/>
      <c r="I232" s="14"/>
      <c r="J232" s="14"/>
      <c r="K232" s="14"/>
      <c r="L232" s="14"/>
    </row>
    <row r="233" spans="1:12" x14ac:dyDescent="0.2">
      <c r="A233" s="14"/>
      <c r="B233" s="55"/>
      <c r="C233" s="55"/>
      <c r="D233" s="14"/>
      <c r="E233" s="14"/>
      <c r="F233" s="14"/>
      <c r="G233" s="14"/>
      <c r="H233" s="14"/>
      <c r="I233" s="14"/>
      <c r="J233" s="14"/>
      <c r="K233" s="14"/>
      <c r="L233" s="14"/>
    </row>
    <row r="234" spans="1:12" x14ac:dyDescent="0.2">
      <c r="A234" s="14"/>
      <c r="B234" s="55"/>
      <c r="C234" s="55"/>
      <c r="D234" s="14"/>
      <c r="E234" s="14"/>
      <c r="F234" s="14"/>
      <c r="G234" s="14"/>
      <c r="H234" s="14"/>
      <c r="I234" s="14"/>
      <c r="J234" s="14"/>
      <c r="K234" s="14"/>
      <c r="L234" s="14"/>
    </row>
    <row r="235" spans="1:12" x14ac:dyDescent="0.2">
      <c r="A235" s="14"/>
      <c r="B235" s="55"/>
      <c r="C235" s="55"/>
      <c r="D235" s="14"/>
      <c r="E235" s="14"/>
      <c r="F235" s="14"/>
      <c r="G235" s="14"/>
      <c r="H235" s="14"/>
      <c r="I235" s="14"/>
      <c r="J235" s="14"/>
      <c r="K235" s="14"/>
      <c r="L235" s="14"/>
    </row>
    <row r="236" spans="1:12" x14ac:dyDescent="0.2">
      <c r="A236" s="14"/>
      <c r="B236" s="55"/>
      <c r="C236" s="55"/>
      <c r="D236" s="14"/>
      <c r="E236" s="14"/>
      <c r="F236" s="14"/>
      <c r="G236" s="14"/>
      <c r="H236" s="14"/>
      <c r="I236" s="14"/>
      <c r="J236" s="14"/>
      <c r="K236" s="14"/>
      <c r="L236" s="14"/>
    </row>
    <row r="237" spans="1:12" x14ac:dyDescent="0.2">
      <c r="A237" s="14"/>
      <c r="B237" s="55"/>
      <c r="C237" s="55"/>
      <c r="D237" s="14"/>
      <c r="E237" s="14"/>
      <c r="F237" s="14"/>
      <c r="G237" s="14"/>
      <c r="H237" s="14"/>
      <c r="I237" s="14"/>
      <c r="J237" s="14"/>
      <c r="K237" s="14"/>
      <c r="L237" s="14"/>
    </row>
    <row r="238" spans="1:12" x14ac:dyDescent="0.2">
      <c r="A238" s="14"/>
      <c r="B238" s="55"/>
      <c r="C238" s="55"/>
      <c r="D238" s="14"/>
      <c r="E238" s="14"/>
      <c r="F238" s="14"/>
      <c r="G238" s="14"/>
      <c r="H238" s="14"/>
      <c r="I238" s="14"/>
      <c r="J238" s="14"/>
      <c r="K238" s="14"/>
      <c r="L238" s="14"/>
    </row>
    <row r="239" spans="1:12" x14ac:dyDescent="0.2">
      <c r="A239" s="14"/>
      <c r="B239" s="55"/>
      <c r="C239" s="55"/>
      <c r="D239" s="14"/>
      <c r="E239" s="14"/>
      <c r="F239" s="14"/>
      <c r="G239" s="14"/>
      <c r="H239" s="14"/>
      <c r="I239" s="14"/>
      <c r="J239" s="14"/>
      <c r="K239" s="14"/>
      <c r="L239" s="14"/>
    </row>
    <row r="240" spans="1:12" x14ac:dyDescent="0.2">
      <c r="A240" s="14"/>
      <c r="B240" s="55"/>
      <c r="C240" s="55"/>
      <c r="D240" s="14"/>
      <c r="E240" s="14"/>
      <c r="F240" s="14"/>
      <c r="G240" s="14"/>
      <c r="H240" s="14"/>
      <c r="I240" s="14"/>
      <c r="J240" s="14"/>
      <c r="K240" s="14"/>
      <c r="L240" s="14"/>
    </row>
    <row r="241" spans="1:12" x14ac:dyDescent="0.2">
      <c r="A241" s="14"/>
      <c r="B241" s="55"/>
      <c r="C241" s="55"/>
      <c r="D241" s="14"/>
      <c r="E241" s="14"/>
      <c r="F241" s="14"/>
      <c r="G241" s="14"/>
      <c r="H241" s="14"/>
      <c r="I241" s="14"/>
      <c r="J241" s="14"/>
      <c r="K241" s="14"/>
      <c r="L241" s="14"/>
    </row>
    <row r="242" spans="1:12" x14ac:dyDescent="0.2">
      <c r="A242" s="14"/>
      <c r="B242" s="55"/>
      <c r="C242" s="55"/>
      <c r="D242" s="14"/>
      <c r="E242" s="14"/>
      <c r="F242" s="14"/>
      <c r="G242" s="14"/>
      <c r="H242" s="14"/>
      <c r="I242" s="14"/>
      <c r="J242" s="14"/>
      <c r="K242" s="14"/>
      <c r="L242" s="14"/>
    </row>
    <row r="243" spans="1:12" x14ac:dyDescent="0.2">
      <c r="A243" s="14"/>
      <c r="B243" s="55"/>
      <c r="C243" s="55"/>
      <c r="D243" s="14"/>
      <c r="E243" s="14"/>
      <c r="F243" s="14"/>
      <c r="G243" s="14"/>
      <c r="H243" s="14"/>
      <c r="I243" s="14"/>
      <c r="J243" s="14"/>
      <c r="K243" s="14"/>
      <c r="L243" s="14"/>
    </row>
    <row r="244" spans="1:12" x14ac:dyDescent="0.2">
      <c r="A244" s="14"/>
      <c r="B244" s="55"/>
      <c r="C244" s="55"/>
      <c r="D244" s="14"/>
      <c r="E244" s="14"/>
      <c r="F244" s="14"/>
      <c r="G244" s="14"/>
      <c r="H244" s="14"/>
      <c r="I244" s="14"/>
      <c r="J244" s="14"/>
      <c r="K244" s="14"/>
      <c r="L244" s="14"/>
    </row>
    <row r="245" spans="1:12" x14ac:dyDescent="0.2">
      <c r="A245" s="14"/>
      <c r="B245" s="55"/>
      <c r="C245" s="55"/>
      <c r="D245" s="14"/>
      <c r="E245" s="14"/>
      <c r="F245" s="14"/>
      <c r="G245" s="14"/>
      <c r="H245" s="14"/>
      <c r="I245" s="14"/>
      <c r="J245" s="14"/>
      <c r="K245" s="14"/>
      <c r="L245" s="14"/>
    </row>
    <row r="246" spans="1:12" x14ac:dyDescent="0.2">
      <c r="A246" s="14"/>
      <c r="B246" s="55"/>
      <c r="C246" s="55"/>
      <c r="D246" s="14"/>
      <c r="E246" s="14"/>
      <c r="F246" s="14"/>
      <c r="G246" s="14"/>
      <c r="H246" s="14"/>
      <c r="I246" s="14"/>
      <c r="J246" s="14"/>
      <c r="K246" s="14"/>
      <c r="L246" s="14"/>
    </row>
    <row r="247" spans="1:12" x14ac:dyDescent="0.2">
      <c r="A247" s="14"/>
      <c r="B247" s="55"/>
      <c r="C247" s="55"/>
      <c r="D247" s="14"/>
      <c r="E247" s="14"/>
      <c r="F247" s="14"/>
      <c r="G247" s="14"/>
      <c r="H247" s="14"/>
      <c r="I247" s="14"/>
      <c r="J247" s="14"/>
      <c r="K247" s="14"/>
      <c r="L247" s="14"/>
    </row>
    <row r="248" spans="1:12" x14ac:dyDescent="0.2">
      <c r="A248" s="14"/>
      <c r="B248" s="55"/>
      <c r="C248" s="55"/>
      <c r="D248" s="14"/>
      <c r="E248" s="14"/>
      <c r="F248" s="14"/>
      <c r="G248" s="14"/>
      <c r="H248" s="14"/>
      <c r="I248" s="14"/>
      <c r="J248" s="14"/>
      <c r="K248" s="14"/>
      <c r="L248" s="14"/>
    </row>
    <row r="249" spans="1:12" x14ac:dyDescent="0.2">
      <c r="A249" s="14"/>
      <c r="B249" s="55"/>
      <c r="C249" s="55"/>
      <c r="D249" s="14"/>
      <c r="E249" s="14"/>
      <c r="F249" s="14"/>
      <c r="G249" s="14"/>
      <c r="H249" s="14"/>
      <c r="I249" s="14"/>
      <c r="J249" s="14"/>
      <c r="K249" s="14"/>
      <c r="L249" s="14"/>
    </row>
    <row r="250" spans="1:12" x14ac:dyDescent="0.2">
      <c r="A250" s="14"/>
      <c r="B250" s="55"/>
      <c r="C250" s="55"/>
      <c r="D250" s="14"/>
      <c r="E250" s="14"/>
      <c r="F250" s="14"/>
      <c r="G250" s="14"/>
      <c r="H250" s="14"/>
      <c r="I250" s="14"/>
      <c r="J250" s="14"/>
      <c r="K250" s="14"/>
      <c r="L250" s="14"/>
    </row>
    <row r="251" spans="1:12" x14ac:dyDescent="0.2">
      <c r="A251" s="14"/>
      <c r="B251" s="55"/>
      <c r="C251" s="55"/>
      <c r="D251" s="14"/>
      <c r="E251" s="14"/>
      <c r="F251" s="14"/>
      <c r="G251" s="14"/>
      <c r="H251" s="14"/>
      <c r="I251" s="14"/>
      <c r="J251" s="14"/>
      <c r="K251" s="14"/>
      <c r="L251" s="14"/>
    </row>
    <row r="252" spans="1:12" x14ac:dyDescent="0.2">
      <c r="A252" s="14"/>
      <c r="B252" s="55"/>
      <c r="C252" s="55"/>
      <c r="D252" s="14"/>
      <c r="E252" s="14"/>
      <c r="F252" s="14"/>
      <c r="G252" s="14"/>
      <c r="H252" s="14"/>
      <c r="I252" s="14"/>
      <c r="J252" s="14"/>
      <c r="K252" s="14"/>
      <c r="L252" s="14"/>
    </row>
    <row r="253" spans="1:12" x14ac:dyDescent="0.2">
      <c r="A253" s="14"/>
      <c r="B253" s="55"/>
      <c r="C253" s="55"/>
      <c r="D253" s="14"/>
      <c r="E253" s="14"/>
      <c r="F253" s="14"/>
      <c r="G253" s="14"/>
      <c r="H253" s="14"/>
      <c r="I253" s="14"/>
      <c r="J253" s="14"/>
      <c r="K253" s="14"/>
      <c r="L253" s="14"/>
    </row>
    <row r="254" spans="1:12" x14ac:dyDescent="0.2">
      <c r="A254" s="14"/>
      <c r="B254" s="55"/>
      <c r="C254" s="55"/>
      <c r="D254" s="14"/>
      <c r="E254" s="14"/>
      <c r="F254" s="14"/>
      <c r="G254" s="14"/>
      <c r="H254" s="14"/>
      <c r="I254" s="14"/>
      <c r="J254" s="14"/>
      <c r="K254" s="14"/>
      <c r="L254" s="14"/>
    </row>
    <row r="255" spans="1:12" x14ac:dyDescent="0.2">
      <c r="A255" s="14"/>
      <c r="B255" s="55"/>
      <c r="C255" s="55"/>
      <c r="D255" s="14"/>
      <c r="E255" s="14"/>
      <c r="F255" s="14"/>
      <c r="G255" s="14"/>
      <c r="H255" s="14"/>
      <c r="I255" s="14"/>
      <c r="J255" s="14"/>
      <c r="K255" s="14"/>
      <c r="L255" s="14"/>
    </row>
    <row r="256" spans="1:12" x14ac:dyDescent="0.2">
      <c r="A256" s="14"/>
      <c r="B256" s="55"/>
      <c r="C256" s="55"/>
      <c r="D256" s="14"/>
      <c r="E256" s="14"/>
      <c r="F256" s="14"/>
      <c r="G256" s="14"/>
      <c r="H256" s="14"/>
      <c r="I256" s="14"/>
      <c r="J256" s="14"/>
      <c r="K256" s="14"/>
      <c r="L256" s="14"/>
    </row>
    <row r="257" spans="1:12" x14ac:dyDescent="0.2">
      <c r="A257" s="14"/>
      <c r="B257" s="55"/>
      <c r="C257" s="55"/>
      <c r="D257" s="14"/>
      <c r="E257" s="14"/>
      <c r="F257" s="14"/>
      <c r="G257" s="14"/>
      <c r="H257" s="14"/>
      <c r="I257" s="14"/>
      <c r="J257" s="14"/>
      <c r="K257" s="14"/>
      <c r="L257" s="14"/>
    </row>
    <row r="258" spans="1:12" x14ac:dyDescent="0.2">
      <c r="A258" s="14"/>
      <c r="B258" s="55"/>
      <c r="C258" s="55"/>
      <c r="D258" s="14"/>
      <c r="E258" s="14"/>
      <c r="F258" s="14"/>
      <c r="G258" s="14"/>
      <c r="H258" s="14"/>
      <c r="I258" s="14"/>
      <c r="J258" s="14"/>
      <c r="K258" s="14"/>
      <c r="L258" s="14"/>
    </row>
    <row r="259" spans="1:12" x14ac:dyDescent="0.2">
      <c r="A259" s="14"/>
      <c r="B259" s="55"/>
      <c r="C259" s="55"/>
      <c r="D259" s="14"/>
      <c r="E259" s="14"/>
      <c r="F259" s="14"/>
      <c r="G259" s="14"/>
      <c r="H259" s="14"/>
      <c r="I259" s="14"/>
      <c r="J259" s="14"/>
      <c r="K259" s="14"/>
      <c r="L259" s="14"/>
    </row>
    <row r="260" spans="1:12" x14ac:dyDescent="0.2">
      <c r="A260" s="14"/>
      <c r="B260" s="55"/>
      <c r="C260" s="55"/>
      <c r="D260" s="14"/>
      <c r="E260" s="14"/>
      <c r="F260" s="14"/>
      <c r="G260" s="14"/>
      <c r="H260" s="14"/>
      <c r="I260" s="14"/>
      <c r="J260" s="14"/>
      <c r="K260" s="14"/>
      <c r="L260" s="14"/>
    </row>
    <row r="261" spans="1:12" x14ac:dyDescent="0.2">
      <c r="A261" s="14"/>
      <c r="B261" s="55"/>
      <c r="C261" s="55"/>
      <c r="D261" s="14"/>
      <c r="E261" s="14"/>
      <c r="F261" s="14"/>
      <c r="G261" s="14"/>
      <c r="H261" s="14"/>
      <c r="I261" s="14"/>
      <c r="J261" s="14"/>
      <c r="K261" s="14"/>
      <c r="L261" s="14"/>
    </row>
    <row r="262" spans="1:12" x14ac:dyDescent="0.2">
      <c r="A262" s="14"/>
      <c r="B262" s="55"/>
      <c r="C262" s="55"/>
      <c r="D262" s="14"/>
      <c r="E262" s="14"/>
      <c r="F262" s="14"/>
      <c r="G262" s="14"/>
      <c r="H262" s="14"/>
      <c r="I262" s="14"/>
      <c r="J262" s="14"/>
      <c r="K262" s="14"/>
      <c r="L262" s="14"/>
    </row>
    <row r="263" spans="1:12" x14ac:dyDescent="0.2">
      <c r="A263" s="14"/>
      <c r="B263" s="55"/>
      <c r="C263" s="55"/>
      <c r="D263" s="14"/>
      <c r="E263" s="14"/>
      <c r="F263" s="14"/>
      <c r="G263" s="14"/>
      <c r="H263" s="14"/>
      <c r="I263" s="14"/>
      <c r="J263" s="14"/>
      <c r="K263" s="14"/>
      <c r="L263" s="14"/>
    </row>
    <row r="264" spans="1:12" x14ac:dyDescent="0.2">
      <c r="A264" s="14"/>
      <c r="B264" s="55"/>
      <c r="C264" s="55"/>
      <c r="D264" s="14"/>
      <c r="E264" s="14"/>
      <c r="F264" s="14"/>
      <c r="G264" s="14"/>
      <c r="H264" s="14"/>
      <c r="I264" s="14"/>
      <c r="J264" s="14"/>
      <c r="K264" s="14"/>
      <c r="L264" s="14"/>
    </row>
    <row r="265" spans="1:12" x14ac:dyDescent="0.2">
      <c r="A265" s="14"/>
      <c r="B265" s="55"/>
      <c r="C265" s="55"/>
      <c r="D265" s="14"/>
      <c r="E265" s="14"/>
      <c r="F265" s="14"/>
      <c r="G265" s="14"/>
      <c r="H265" s="14"/>
      <c r="I265" s="14"/>
      <c r="J265" s="14"/>
      <c r="K265" s="14"/>
      <c r="L265" s="14"/>
    </row>
    <row r="266" spans="1:12" x14ac:dyDescent="0.2">
      <c r="A266" s="14"/>
      <c r="B266" s="55"/>
      <c r="C266" s="55"/>
      <c r="D266" s="14"/>
      <c r="E266" s="14"/>
      <c r="F266" s="14"/>
      <c r="G266" s="14"/>
      <c r="H266" s="14"/>
      <c r="I266" s="14"/>
      <c r="J266" s="14"/>
      <c r="K266" s="14"/>
      <c r="L266" s="14"/>
    </row>
    <row r="267" spans="1:12" x14ac:dyDescent="0.2">
      <c r="A267" s="14"/>
      <c r="B267" s="55"/>
      <c r="C267" s="55"/>
      <c r="D267" s="14"/>
      <c r="E267" s="14"/>
      <c r="F267" s="14"/>
      <c r="G267" s="14"/>
      <c r="H267" s="14"/>
      <c r="I267" s="14"/>
      <c r="J267" s="14"/>
      <c r="K267" s="14"/>
      <c r="L267" s="14"/>
    </row>
    <row r="268" spans="1:12" x14ac:dyDescent="0.2">
      <c r="A268" s="14"/>
      <c r="B268" s="55"/>
      <c r="C268" s="55"/>
      <c r="D268" s="14"/>
      <c r="E268" s="14"/>
      <c r="F268" s="14"/>
      <c r="G268" s="14"/>
      <c r="H268" s="14"/>
      <c r="I268" s="14"/>
      <c r="J268" s="14"/>
      <c r="K268" s="14"/>
      <c r="L268" s="14"/>
    </row>
    <row r="269" spans="1:12" x14ac:dyDescent="0.2">
      <c r="A269" s="14"/>
      <c r="B269" s="55"/>
      <c r="C269" s="55"/>
      <c r="D269" s="14"/>
      <c r="E269" s="14"/>
      <c r="F269" s="14"/>
      <c r="G269" s="14"/>
      <c r="H269" s="14"/>
      <c r="I269" s="14"/>
      <c r="J269" s="14"/>
      <c r="K269" s="14"/>
      <c r="L269" s="14"/>
    </row>
    <row r="270" spans="1:12" x14ac:dyDescent="0.2">
      <c r="A270" s="14"/>
      <c r="B270" s="55"/>
      <c r="C270" s="55"/>
      <c r="D270" s="14"/>
      <c r="E270" s="14"/>
      <c r="F270" s="14"/>
      <c r="G270" s="14"/>
      <c r="H270" s="14"/>
      <c r="I270" s="14"/>
      <c r="J270" s="14"/>
      <c r="K270" s="14"/>
      <c r="L270" s="14"/>
    </row>
    <row r="271" spans="1:12" x14ac:dyDescent="0.2">
      <c r="A271" s="14"/>
      <c r="B271" s="55"/>
      <c r="C271" s="55"/>
      <c r="D271" s="14"/>
      <c r="E271" s="14"/>
      <c r="F271" s="14"/>
      <c r="G271" s="14"/>
      <c r="H271" s="14"/>
      <c r="I271" s="14"/>
      <c r="J271" s="14"/>
      <c r="K271" s="14"/>
      <c r="L271" s="14"/>
    </row>
    <row r="272" spans="1:12" x14ac:dyDescent="0.2">
      <c r="A272" s="14"/>
      <c r="B272" s="55"/>
      <c r="C272" s="55"/>
      <c r="D272" s="14"/>
      <c r="E272" s="14"/>
      <c r="F272" s="14"/>
      <c r="G272" s="14"/>
      <c r="H272" s="14"/>
      <c r="I272" s="14"/>
      <c r="J272" s="14"/>
      <c r="K272" s="14"/>
      <c r="L272" s="14"/>
    </row>
    <row r="273" spans="1:12" x14ac:dyDescent="0.2">
      <c r="A273" s="14"/>
      <c r="B273" s="55"/>
      <c r="C273" s="55"/>
      <c r="D273" s="14"/>
      <c r="E273" s="14"/>
      <c r="F273" s="14"/>
      <c r="G273" s="14"/>
      <c r="H273" s="14"/>
      <c r="I273" s="14"/>
      <c r="J273" s="14"/>
      <c r="K273" s="14"/>
      <c r="L273" s="14"/>
    </row>
    <row r="274" spans="1:12" x14ac:dyDescent="0.2">
      <c r="A274" s="14"/>
      <c r="B274" s="55"/>
      <c r="C274" s="55"/>
      <c r="D274" s="14"/>
      <c r="E274" s="14"/>
      <c r="F274" s="14"/>
      <c r="G274" s="14"/>
      <c r="H274" s="14"/>
      <c r="I274" s="14"/>
      <c r="J274" s="14"/>
      <c r="K274" s="14"/>
      <c r="L274" s="14"/>
    </row>
    <row r="275" spans="1:12" x14ac:dyDescent="0.2">
      <c r="A275" s="14"/>
      <c r="B275" s="55"/>
      <c r="C275" s="55"/>
      <c r="D275" s="14"/>
      <c r="E275" s="14"/>
      <c r="F275" s="14"/>
      <c r="G275" s="14"/>
      <c r="H275" s="14"/>
      <c r="I275" s="14"/>
      <c r="J275" s="14"/>
      <c r="K275" s="14"/>
      <c r="L275" s="14"/>
    </row>
    <row r="276" spans="1:12" x14ac:dyDescent="0.2">
      <c r="A276" s="14"/>
      <c r="B276" s="55"/>
      <c r="C276" s="55"/>
      <c r="D276" s="14"/>
      <c r="E276" s="14"/>
      <c r="F276" s="14"/>
      <c r="G276" s="14"/>
      <c r="H276" s="14"/>
      <c r="I276" s="14"/>
      <c r="J276" s="14"/>
      <c r="K276" s="14"/>
      <c r="L276" s="14"/>
    </row>
    <row r="277" spans="1:12" x14ac:dyDescent="0.2">
      <c r="A277" s="14"/>
      <c r="B277" s="55"/>
      <c r="C277" s="55"/>
      <c r="D277" s="14"/>
      <c r="E277" s="14"/>
      <c r="F277" s="14"/>
      <c r="G277" s="14"/>
      <c r="H277" s="14"/>
      <c r="I277" s="14"/>
      <c r="J277" s="14"/>
      <c r="K277" s="14"/>
      <c r="L277" s="14"/>
    </row>
    <row r="278" spans="1:12" x14ac:dyDescent="0.2">
      <c r="A278" s="14"/>
      <c r="B278" s="55"/>
      <c r="C278" s="55"/>
      <c r="D278" s="14"/>
      <c r="E278" s="14"/>
      <c r="F278" s="14"/>
      <c r="G278" s="14"/>
      <c r="H278" s="14"/>
      <c r="I278" s="14"/>
      <c r="J278" s="14"/>
      <c r="K278" s="14"/>
      <c r="L278" s="14"/>
    </row>
    <row r="279" spans="1:12" x14ac:dyDescent="0.2">
      <c r="A279" s="14"/>
      <c r="B279" s="55"/>
      <c r="C279" s="55"/>
      <c r="D279" s="14"/>
      <c r="E279" s="14"/>
      <c r="F279" s="14"/>
      <c r="G279" s="14"/>
      <c r="H279" s="14"/>
      <c r="I279" s="14"/>
      <c r="J279" s="14"/>
      <c r="K279" s="14"/>
      <c r="L279" s="14"/>
    </row>
    <row r="280" spans="1:12" x14ac:dyDescent="0.2">
      <c r="A280" s="14"/>
      <c r="B280" s="55"/>
      <c r="C280" s="55"/>
      <c r="D280" s="14"/>
      <c r="E280" s="14"/>
      <c r="F280" s="14"/>
      <c r="G280" s="14"/>
      <c r="H280" s="14"/>
      <c r="I280" s="14"/>
      <c r="J280" s="14"/>
      <c r="K280" s="14"/>
      <c r="L280" s="14"/>
    </row>
    <row r="281" spans="1:12" x14ac:dyDescent="0.2">
      <c r="A281" s="14"/>
      <c r="B281" s="55"/>
      <c r="C281" s="55"/>
      <c r="D281" s="14"/>
      <c r="E281" s="14"/>
      <c r="F281" s="14"/>
      <c r="G281" s="14"/>
      <c r="H281" s="14"/>
      <c r="I281" s="14"/>
      <c r="J281" s="14"/>
      <c r="K281" s="14"/>
      <c r="L281" s="14"/>
    </row>
    <row r="282" spans="1:12" x14ac:dyDescent="0.2">
      <c r="A282" s="14"/>
      <c r="B282" s="55"/>
      <c r="C282" s="55"/>
      <c r="D282" s="14"/>
      <c r="E282" s="14"/>
      <c r="F282" s="14"/>
      <c r="G282" s="14"/>
      <c r="H282" s="14"/>
      <c r="I282" s="14"/>
      <c r="J282" s="14"/>
      <c r="K282" s="14"/>
      <c r="L282" s="14"/>
    </row>
    <row r="283" spans="1:12" x14ac:dyDescent="0.2">
      <c r="A283" s="14"/>
      <c r="B283" s="55"/>
      <c r="C283" s="55"/>
      <c r="D283" s="14"/>
      <c r="E283" s="14"/>
      <c r="F283" s="14"/>
      <c r="G283" s="14"/>
      <c r="H283" s="14"/>
      <c r="I283" s="14"/>
      <c r="J283" s="14"/>
      <c r="K283" s="14"/>
      <c r="L283" s="14"/>
    </row>
    <row r="284" spans="1:12" x14ac:dyDescent="0.2">
      <c r="A284" s="14"/>
      <c r="B284" s="55"/>
      <c r="C284" s="55"/>
      <c r="D284" s="14"/>
      <c r="E284" s="14"/>
      <c r="F284" s="14"/>
      <c r="G284" s="14"/>
      <c r="H284" s="14"/>
      <c r="I284" s="14"/>
      <c r="J284" s="14"/>
      <c r="K284" s="14"/>
      <c r="L284" s="14"/>
    </row>
    <row r="285" spans="1:12" x14ac:dyDescent="0.2">
      <c r="A285" s="14"/>
      <c r="B285" s="55"/>
      <c r="C285" s="55"/>
      <c r="D285" s="14"/>
      <c r="E285" s="14"/>
      <c r="F285" s="14"/>
      <c r="G285" s="14"/>
      <c r="H285" s="14"/>
      <c r="I285" s="14"/>
      <c r="J285" s="14"/>
      <c r="K285" s="14"/>
      <c r="L285" s="14"/>
    </row>
    <row r="286" spans="1:12" x14ac:dyDescent="0.2">
      <c r="A286" s="14"/>
      <c r="B286" s="55"/>
      <c r="C286" s="55"/>
      <c r="D286" s="14"/>
      <c r="E286" s="14"/>
      <c r="F286" s="14"/>
      <c r="G286" s="14"/>
      <c r="H286" s="14"/>
      <c r="I286" s="14"/>
      <c r="J286" s="14"/>
      <c r="K286" s="14"/>
      <c r="L286" s="14"/>
    </row>
    <row r="287" spans="1:12" x14ac:dyDescent="0.2">
      <c r="A287" s="14"/>
      <c r="B287" s="55"/>
      <c r="C287" s="55"/>
      <c r="D287" s="14"/>
      <c r="E287" s="14"/>
      <c r="F287" s="14"/>
      <c r="G287" s="14"/>
      <c r="H287" s="14"/>
      <c r="I287" s="14"/>
      <c r="J287" s="14"/>
      <c r="K287" s="14"/>
      <c r="L287" s="14"/>
    </row>
    <row r="288" spans="1:12" x14ac:dyDescent="0.2">
      <c r="A288" s="14"/>
      <c r="B288" s="55"/>
      <c r="C288" s="55"/>
      <c r="D288" s="14"/>
      <c r="E288" s="14"/>
      <c r="F288" s="14"/>
      <c r="G288" s="14"/>
      <c r="H288" s="14"/>
      <c r="I288" s="14"/>
      <c r="J288" s="14"/>
      <c r="K288" s="14"/>
      <c r="L288" s="14"/>
    </row>
    <row r="289" spans="1:12" x14ac:dyDescent="0.2">
      <c r="A289" s="14"/>
      <c r="B289" s="55"/>
      <c r="C289" s="55"/>
      <c r="D289" s="14"/>
      <c r="E289" s="14"/>
      <c r="F289" s="14"/>
      <c r="G289" s="14"/>
      <c r="H289" s="14"/>
      <c r="I289" s="14"/>
      <c r="J289" s="14"/>
      <c r="K289" s="14"/>
      <c r="L289" s="14"/>
    </row>
    <row r="290" spans="1:12" x14ac:dyDescent="0.2">
      <c r="A290" s="14"/>
      <c r="B290" s="55"/>
      <c r="C290" s="55"/>
      <c r="D290" s="14"/>
      <c r="E290" s="14"/>
      <c r="F290" s="14"/>
      <c r="G290" s="14"/>
      <c r="H290" s="14"/>
      <c r="I290" s="14"/>
      <c r="J290" s="14"/>
      <c r="K290" s="14"/>
      <c r="L290" s="14"/>
    </row>
    <row r="291" spans="1:12" x14ac:dyDescent="0.2">
      <c r="A291" s="14"/>
      <c r="B291" s="55"/>
      <c r="C291" s="55"/>
      <c r="D291" s="14"/>
      <c r="E291" s="14"/>
      <c r="F291" s="14"/>
      <c r="G291" s="14"/>
      <c r="H291" s="14"/>
      <c r="I291" s="14"/>
      <c r="J291" s="14"/>
      <c r="K291" s="14"/>
      <c r="L291" s="14"/>
    </row>
    <row r="292" spans="1:12" x14ac:dyDescent="0.2">
      <c r="A292" s="14"/>
      <c r="B292" s="55"/>
      <c r="C292" s="55"/>
      <c r="D292" s="14"/>
      <c r="E292" s="14"/>
      <c r="F292" s="14"/>
      <c r="G292" s="14"/>
      <c r="H292" s="14"/>
      <c r="I292" s="14"/>
      <c r="J292" s="14"/>
      <c r="K292" s="14"/>
      <c r="L292" s="14"/>
    </row>
    <row r="293" spans="1:12" x14ac:dyDescent="0.2">
      <c r="A293" s="14"/>
      <c r="B293" s="55"/>
      <c r="C293" s="55"/>
      <c r="D293" s="14"/>
      <c r="E293" s="14"/>
      <c r="F293" s="14"/>
      <c r="G293" s="14"/>
      <c r="H293" s="14"/>
      <c r="I293" s="14"/>
      <c r="J293" s="14"/>
      <c r="K293" s="14"/>
      <c r="L293" s="14"/>
    </row>
    <row r="294" spans="1:12" x14ac:dyDescent="0.2">
      <c r="A294" s="14"/>
      <c r="B294" s="55"/>
      <c r="C294" s="55"/>
      <c r="D294" s="14"/>
      <c r="E294" s="14"/>
      <c r="F294" s="14"/>
      <c r="G294" s="14"/>
      <c r="H294" s="14"/>
      <c r="I294" s="14"/>
      <c r="J294" s="14"/>
      <c r="K294" s="14"/>
      <c r="L294" s="14"/>
    </row>
    <row r="295" spans="1:12" x14ac:dyDescent="0.2">
      <c r="A295" s="14"/>
      <c r="B295" s="55"/>
      <c r="C295" s="55"/>
      <c r="D295" s="14"/>
      <c r="E295" s="14"/>
      <c r="F295" s="14"/>
      <c r="G295" s="14"/>
      <c r="H295" s="14"/>
      <c r="I295" s="14"/>
      <c r="J295" s="14"/>
      <c r="K295" s="14"/>
      <c r="L295" s="14"/>
    </row>
    <row r="296" spans="1:12" x14ac:dyDescent="0.2">
      <c r="A296" s="14"/>
      <c r="B296" s="55"/>
      <c r="C296" s="55"/>
      <c r="D296" s="14"/>
      <c r="E296" s="14"/>
      <c r="F296" s="14"/>
      <c r="G296" s="14"/>
      <c r="H296" s="14"/>
      <c r="I296" s="14"/>
      <c r="J296" s="14"/>
      <c r="K296" s="14"/>
      <c r="L296" s="14"/>
    </row>
    <row r="297" spans="1:12" x14ac:dyDescent="0.2">
      <c r="A297" s="14"/>
      <c r="B297" s="55"/>
      <c r="C297" s="55"/>
      <c r="D297" s="14"/>
      <c r="E297" s="14"/>
      <c r="F297" s="14"/>
      <c r="G297" s="14"/>
      <c r="H297" s="14"/>
      <c r="I297" s="14"/>
      <c r="J297" s="14"/>
      <c r="K297" s="14"/>
      <c r="L297" s="14"/>
    </row>
    <row r="298" spans="1:12" x14ac:dyDescent="0.2">
      <c r="A298" s="14"/>
      <c r="B298" s="55"/>
      <c r="C298" s="55"/>
      <c r="D298" s="14"/>
      <c r="E298" s="14"/>
      <c r="F298" s="14"/>
      <c r="G298" s="14"/>
      <c r="H298" s="14"/>
      <c r="I298" s="14"/>
      <c r="J298" s="14"/>
      <c r="K298" s="14"/>
      <c r="L298" s="14"/>
    </row>
    <row r="299" spans="1:12" x14ac:dyDescent="0.2">
      <c r="A299" s="14"/>
      <c r="B299" s="55"/>
      <c r="C299" s="55"/>
      <c r="D299" s="14"/>
      <c r="E299" s="14"/>
      <c r="F299" s="14"/>
      <c r="G299" s="14"/>
      <c r="H299" s="14"/>
      <c r="I299" s="14"/>
      <c r="J299" s="14"/>
      <c r="K299" s="14"/>
      <c r="L299" s="14"/>
    </row>
    <row r="300" spans="1:12" x14ac:dyDescent="0.2">
      <c r="A300" s="14"/>
      <c r="B300" s="55"/>
      <c r="C300" s="55"/>
      <c r="D300" s="14"/>
      <c r="E300" s="14"/>
      <c r="F300" s="14"/>
      <c r="G300" s="14"/>
      <c r="H300" s="14"/>
      <c r="I300" s="14"/>
      <c r="J300" s="14"/>
      <c r="K300" s="14"/>
      <c r="L300" s="14"/>
    </row>
    <row r="301" spans="1:12" x14ac:dyDescent="0.2">
      <c r="A301" s="14"/>
      <c r="B301" s="55"/>
      <c r="C301" s="55"/>
      <c r="D301" s="14"/>
      <c r="E301" s="14"/>
      <c r="F301" s="14"/>
      <c r="G301" s="14"/>
      <c r="H301" s="14"/>
      <c r="I301" s="14"/>
      <c r="J301" s="14"/>
      <c r="K301" s="14"/>
      <c r="L301" s="14"/>
    </row>
    <row r="302" spans="1:12" x14ac:dyDescent="0.2">
      <c r="A302" s="14"/>
      <c r="B302" s="55"/>
      <c r="C302" s="55"/>
      <c r="D302" s="14"/>
      <c r="E302" s="14"/>
      <c r="F302" s="14"/>
      <c r="G302" s="14"/>
      <c r="H302" s="14"/>
      <c r="I302" s="14"/>
      <c r="J302" s="14"/>
      <c r="K302" s="14"/>
      <c r="L302" s="14"/>
    </row>
    <row r="303" spans="1:12" x14ac:dyDescent="0.2">
      <c r="A303" s="14"/>
      <c r="B303" s="55"/>
      <c r="C303" s="55"/>
      <c r="D303" s="14"/>
      <c r="E303" s="14"/>
      <c r="F303" s="14"/>
      <c r="G303" s="14"/>
      <c r="H303" s="14"/>
      <c r="I303" s="14"/>
      <c r="J303" s="14"/>
      <c r="K303" s="14"/>
      <c r="L303" s="14"/>
    </row>
    <row r="304" spans="1:12" x14ac:dyDescent="0.2">
      <c r="A304" s="14"/>
      <c r="B304" s="55"/>
      <c r="C304" s="55"/>
      <c r="D304" s="14"/>
      <c r="E304" s="14"/>
      <c r="F304" s="14"/>
      <c r="G304" s="14"/>
      <c r="H304" s="14"/>
      <c r="I304" s="14"/>
      <c r="J304" s="14"/>
      <c r="K304" s="14"/>
      <c r="L304" s="14"/>
    </row>
    <row r="305" spans="1:12" x14ac:dyDescent="0.2">
      <c r="A305" s="14"/>
      <c r="B305" s="55"/>
      <c r="C305" s="55"/>
      <c r="D305" s="14"/>
      <c r="E305" s="14"/>
      <c r="F305" s="14"/>
      <c r="G305" s="14"/>
      <c r="H305" s="14"/>
      <c r="I305" s="14"/>
      <c r="J305" s="14"/>
      <c r="K305" s="14"/>
      <c r="L305" s="14"/>
    </row>
    <row r="306" spans="1:12" x14ac:dyDescent="0.2">
      <c r="A306" s="14"/>
      <c r="B306" s="55"/>
      <c r="C306" s="55"/>
      <c r="D306" s="14"/>
      <c r="E306" s="14"/>
      <c r="F306" s="14"/>
      <c r="G306" s="14"/>
      <c r="H306" s="14"/>
      <c r="I306" s="14"/>
      <c r="J306" s="14"/>
      <c r="K306" s="14"/>
      <c r="L306" s="14"/>
    </row>
    <row r="307" spans="1:12" x14ac:dyDescent="0.2">
      <c r="A307" s="14"/>
      <c r="B307" s="55"/>
      <c r="C307" s="55"/>
      <c r="D307" s="14"/>
      <c r="E307" s="14"/>
      <c r="F307" s="14"/>
      <c r="G307" s="14"/>
      <c r="H307" s="14"/>
      <c r="I307" s="14"/>
      <c r="J307" s="14"/>
      <c r="K307" s="14"/>
      <c r="L307" s="14"/>
    </row>
    <row r="308" spans="1:12" x14ac:dyDescent="0.2">
      <c r="A308" s="14"/>
      <c r="B308" s="55"/>
      <c r="C308" s="55"/>
      <c r="D308" s="14"/>
      <c r="E308" s="14"/>
      <c r="F308" s="14"/>
      <c r="G308" s="14"/>
      <c r="H308" s="14"/>
      <c r="I308" s="14"/>
      <c r="J308" s="14"/>
      <c r="K308" s="14"/>
      <c r="L308" s="14"/>
    </row>
    <row r="309" spans="1:12" x14ac:dyDescent="0.2">
      <c r="A309" s="14"/>
      <c r="B309" s="55"/>
      <c r="C309" s="55"/>
      <c r="D309" s="14"/>
      <c r="E309" s="14"/>
      <c r="F309" s="14"/>
      <c r="G309" s="14"/>
      <c r="H309" s="14"/>
      <c r="I309" s="14"/>
      <c r="J309" s="14"/>
      <c r="K309" s="14"/>
      <c r="L309" s="14"/>
    </row>
    <row r="310" spans="1:12" x14ac:dyDescent="0.2">
      <c r="A310" s="14"/>
      <c r="B310" s="55"/>
      <c r="C310" s="55"/>
      <c r="D310" s="14"/>
      <c r="E310" s="14"/>
      <c r="F310" s="14"/>
      <c r="G310" s="14"/>
      <c r="H310" s="14"/>
      <c r="I310" s="14"/>
      <c r="J310" s="14"/>
      <c r="K310" s="14"/>
      <c r="L310" s="14"/>
    </row>
    <row r="311" spans="1:12" x14ac:dyDescent="0.2">
      <c r="A311" s="14"/>
      <c r="B311" s="55"/>
      <c r="C311" s="55"/>
      <c r="D311" s="14"/>
      <c r="E311" s="14"/>
      <c r="F311" s="14"/>
      <c r="G311" s="14"/>
      <c r="H311" s="14"/>
      <c r="I311" s="14"/>
      <c r="J311" s="14"/>
      <c r="K311" s="14"/>
      <c r="L311" s="14"/>
    </row>
    <row r="312" spans="1:12" x14ac:dyDescent="0.2">
      <c r="A312" s="14"/>
      <c r="B312" s="55"/>
      <c r="C312" s="55"/>
      <c r="D312" s="14"/>
      <c r="E312" s="14"/>
      <c r="F312" s="14"/>
      <c r="G312" s="14"/>
      <c r="H312" s="14"/>
      <c r="I312" s="14"/>
      <c r="J312" s="14"/>
      <c r="K312" s="14"/>
      <c r="L312" s="14"/>
    </row>
    <row r="313" spans="1:12" x14ac:dyDescent="0.2">
      <c r="A313" s="14"/>
      <c r="B313" s="55"/>
      <c r="C313" s="55"/>
      <c r="D313" s="14"/>
      <c r="E313" s="14"/>
      <c r="F313" s="14"/>
      <c r="G313" s="14"/>
      <c r="H313" s="14"/>
      <c r="I313" s="14"/>
      <c r="J313" s="14"/>
      <c r="K313" s="14"/>
      <c r="L313" s="14"/>
    </row>
    <row r="314" spans="1:12" x14ac:dyDescent="0.2">
      <c r="A314" s="14"/>
      <c r="B314" s="55"/>
      <c r="C314" s="55"/>
      <c r="D314" s="14"/>
      <c r="E314" s="14"/>
      <c r="F314" s="14"/>
      <c r="G314" s="14"/>
      <c r="H314" s="14"/>
      <c r="I314" s="14"/>
      <c r="J314" s="14"/>
      <c r="K314" s="14"/>
      <c r="L314" s="14"/>
    </row>
    <row r="315" spans="1:12" x14ac:dyDescent="0.2">
      <c r="A315" s="14"/>
      <c r="B315" s="55"/>
      <c r="C315" s="55"/>
      <c r="D315" s="14"/>
      <c r="E315" s="14"/>
      <c r="F315" s="14"/>
      <c r="G315" s="14"/>
      <c r="H315" s="14"/>
      <c r="I315" s="14"/>
      <c r="J315" s="14"/>
      <c r="K315" s="14"/>
      <c r="L315" s="14"/>
    </row>
    <row r="316" spans="1:12" x14ac:dyDescent="0.2">
      <c r="A316" s="14"/>
      <c r="B316" s="55"/>
      <c r="C316" s="55"/>
      <c r="D316" s="14"/>
      <c r="E316" s="14"/>
      <c r="F316" s="14"/>
      <c r="G316" s="14"/>
      <c r="H316" s="14"/>
      <c r="I316" s="14"/>
      <c r="J316" s="14"/>
      <c r="K316" s="14"/>
      <c r="L316" s="14"/>
    </row>
    <row r="317" spans="1:12" x14ac:dyDescent="0.2">
      <c r="A317" s="14"/>
      <c r="B317" s="55"/>
      <c r="C317" s="55"/>
      <c r="D317" s="14"/>
      <c r="E317" s="14"/>
      <c r="F317" s="14"/>
      <c r="G317" s="14"/>
      <c r="H317" s="14"/>
      <c r="I317" s="14"/>
      <c r="J317" s="14"/>
      <c r="K317" s="14"/>
      <c r="L317" s="14"/>
    </row>
    <row r="318" spans="1:12" x14ac:dyDescent="0.2">
      <c r="A318" s="14"/>
      <c r="B318" s="55"/>
      <c r="C318" s="55"/>
      <c r="D318" s="14"/>
      <c r="E318" s="14"/>
      <c r="F318" s="14"/>
      <c r="G318" s="14"/>
      <c r="H318" s="14"/>
      <c r="I318" s="14"/>
      <c r="J318" s="14"/>
      <c r="K318" s="14"/>
      <c r="L318" s="14"/>
    </row>
    <row r="319" spans="1:12" x14ac:dyDescent="0.2">
      <c r="A319" s="14"/>
      <c r="B319" s="55"/>
      <c r="C319" s="55"/>
      <c r="D319" s="14"/>
      <c r="E319" s="14"/>
      <c r="F319" s="14"/>
      <c r="G319" s="14"/>
      <c r="H319" s="14"/>
      <c r="I319" s="14"/>
      <c r="J319" s="14"/>
      <c r="K319" s="14"/>
      <c r="L319" s="14"/>
    </row>
    <row r="320" spans="1:12" x14ac:dyDescent="0.2">
      <c r="A320" s="14"/>
      <c r="B320" s="55"/>
      <c r="C320" s="55"/>
      <c r="D320" s="14"/>
      <c r="E320" s="14"/>
      <c r="F320" s="14"/>
      <c r="G320" s="14"/>
      <c r="H320" s="14"/>
      <c r="I320" s="14"/>
      <c r="J320" s="14"/>
      <c r="K320" s="14"/>
      <c r="L320" s="14"/>
    </row>
    <row r="321" spans="1:12" x14ac:dyDescent="0.2">
      <c r="A321" s="14"/>
      <c r="B321" s="55"/>
      <c r="C321" s="55"/>
      <c r="D321" s="14"/>
      <c r="E321" s="14"/>
      <c r="F321" s="14"/>
      <c r="G321" s="14"/>
      <c r="H321" s="14"/>
      <c r="I321" s="14"/>
      <c r="J321" s="14"/>
      <c r="K321" s="14"/>
      <c r="L321" s="14"/>
    </row>
    <row r="322" spans="1:12" x14ac:dyDescent="0.2">
      <c r="A322" s="14"/>
      <c r="B322" s="55"/>
      <c r="C322" s="55"/>
      <c r="D322" s="14"/>
      <c r="E322" s="14"/>
      <c r="F322" s="14"/>
      <c r="G322" s="14"/>
      <c r="H322" s="14"/>
      <c r="I322" s="14"/>
      <c r="J322" s="14"/>
      <c r="K322" s="14"/>
      <c r="L322" s="14"/>
    </row>
    <row r="323" spans="1:12" x14ac:dyDescent="0.2">
      <c r="A323" s="14"/>
      <c r="B323" s="55"/>
      <c r="C323" s="55"/>
      <c r="D323" s="14"/>
      <c r="E323" s="14"/>
      <c r="F323" s="14"/>
      <c r="G323" s="14"/>
      <c r="H323" s="14"/>
      <c r="I323" s="14"/>
      <c r="J323" s="14"/>
      <c r="K323" s="14"/>
      <c r="L323" s="14"/>
    </row>
    <row r="324" spans="1:12" x14ac:dyDescent="0.2">
      <c r="A324" s="14"/>
      <c r="B324" s="55"/>
      <c r="C324" s="55"/>
      <c r="D324" s="14"/>
      <c r="E324" s="14"/>
      <c r="F324" s="14"/>
      <c r="G324" s="14"/>
      <c r="H324" s="14"/>
      <c r="I324" s="14"/>
      <c r="J324" s="14"/>
      <c r="K324" s="14"/>
      <c r="L324" s="14"/>
    </row>
    <row r="325" spans="1:12" x14ac:dyDescent="0.2">
      <c r="A325" s="14"/>
      <c r="B325" s="55"/>
      <c r="C325" s="55"/>
      <c r="D325" s="14"/>
      <c r="E325" s="14"/>
      <c r="F325" s="14"/>
      <c r="G325" s="14"/>
      <c r="H325" s="14"/>
      <c r="I325" s="14"/>
      <c r="J325" s="14"/>
      <c r="K325" s="14"/>
      <c r="L325" s="14"/>
    </row>
    <row r="326" spans="1:12" x14ac:dyDescent="0.2">
      <c r="A326" s="14"/>
      <c r="B326" s="55"/>
      <c r="C326" s="55"/>
      <c r="D326" s="14"/>
      <c r="E326" s="14"/>
      <c r="F326" s="14"/>
      <c r="G326" s="14"/>
      <c r="H326" s="14"/>
      <c r="I326" s="14"/>
      <c r="J326" s="14"/>
      <c r="K326" s="14"/>
      <c r="L326" s="14"/>
    </row>
    <row r="327" spans="1:12" x14ac:dyDescent="0.2">
      <c r="A327" s="14"/>
      <c r="B327" s="55"/>
      <c r="C327" s="55"/>
      <c r="D327" s="14"/>
      <c r="E327" s="14"/>
      <c r="F327" s="14"/>
      <c r="G327" s="14"/>
      <c r="H327" s="14"/>
      <c r="I327" s="14"/>
      <c r="J327" s="14"/>
      <c r="K327" s="14"/>
      <c r="L327" s="14"/>
    </row>
  </sheetData>
  <sheetProtection algorithmName="SHA-512" hashValue="WEdzL0Ygy4QQLFlNoyCJgedOAbQvbhm9dPFudSErwHpBYP7EIWCyiHQAvbbrbznFsQG7dh1WxslFZgWieB3B/w==" saltValue="UmWzwd/WEqfX8rhMdG1n3g==" spinCount="100000" sheet="1" selectLockedCells="1"/>
  <mergeCells count="174">
    <mergeCell ref="B11:G11"/>
    <mergeCell ref="H11:I11"/>
    <mergeCell ref="B12:C12"/>
    <mergeCell ref="E12:G12"/>
    <mergeCell ref="H12:I12"/>
    <mergeCell ref="B13:C13"/>
    <mergeCell ref="E13:G13"/>
    <mergeCell ref="H13:I13"/>
    <mergeCell ref="A6:L6"/>
    <mergeCell ref="A7:L7"/>
    <mergeCell ref="A8:L8"/>
    <mergeCell ref="A9:L9"/>
    <mergeCell ref="B10:G10"/>
    <mergeCell ref="H10:I10"/>
    <mergeCell ref="A14:L14"/>
    <mergeCell ref="A15:L15"/>
    <mergeCell ref="A16:A18"/>
    <mergeCell ref="B16:C18"/>
    <mergeCell ref="D16:D18"/>
    <mergeCell ref="E16:J16"/>
    <mergeCell ref="K16:L17"/>
    <mergeCell ref="E17:F17"/>
    <mergeCell ref="G17:H17"/>
    <mergeCell ref="I17:J17"/>
    <mergeCell ref="B24:C24"/>
    <mergeCell ref="B25:C25"/>
    <mergeCell ref="B26:C26"/>
    <mergeCell ref="B27:C27"/>
    <mergeCell ref="B28:C28"/>
    <mergeCell ref="D28:L28"/>
    <mergeCell ref="B19:C19"/>
    <mergeCell ref="D19:L19"/>
    <mergeCell ref="B20:C20"/>
    <mergeCell ref="B21:C21"/>
    <mergeCell ref="B22:C22"/>
    <mergeCell ref="B23:C23"/>
    <mergeCell ref="B35:C35"/>
    <mergeCell ref="B36:C36"/>
    <mergeCell ref="B37:C37"/>
    <mergeCell ref="B38:C38"/>
    <mergeCell ref="B39:C39"/>
    <mergeCell ref="B40:C40"/>
    <mergeCell ref="B29:C29"/>
    <mergeCell ref="B30:C30"/>
    <mergeCell ref="B31:C31"/>
    <mergeCell ref="B32:C32"/>
    <mergeCell ref="B33:C33"/>
    <mergeCell ref="B34:C34"/>
    <mergeCell ref="B47:C47"/>
    <mergeCell ref="D47:L47"/>
    <mergeCell ref="B48:C48"/>
    <mergeCell ref="B49:C49"/>
    <mergeCell ref="B50:C50"/>
    <mergeCell ref="B51:C51"/>
    <mergeCell ref="B41:C41"/>
    <mergeCell ref="B42:C42"/>
    <mergeCell ref="B43:C43"/>
    <mergeCell ref="B44:C44"/>
    <mergeCell ref="B45:C45"/>
    <mergeCell ref="B46:C46"/>
    <mergeCell ref="A58:L58"/>
    <mergeCell ref="A59:L59"/>
    <mergeCell ref="A60:L60"/>
    <mergeCell ref="B61:G61"/>
    <mergeCell ref="H61:I61"/>
    <mergeCell ref="B62:G62"/>
    <mergeCell ref="H62:I62"/>
    <mergeCell ref="B52:C52"/>
    <mergeCell ref="B53:C53"/>
    <mergeCell ref="B54:C54"/>
    <mergeCell ref="B55:C55"/>
    <mergeCell ref="B56:C56"/>
    <mergeCell ref="A57:L57"/>
    <mergeCell ref="D66:D68"/>
    <mergeCell ref="E66:J66"/>
    <mergeCell ref="K66:L67"/>
    <mergeCell ref="E67:F67"/>
    <mergeCell ref="G67:H67"/>
    <mergeCell ref="I67:J67"/>
    <mergeCell ref="B63:C63"/>
    <mergeCell ref="E63:G63"/>
    <mergeCell ref="H63:I63"/>
    <mergeCell ref="B64:C64"/>
    <mergeCell ref="E64:G64"/>
    <mergeCell ref="H64:I64"/>
    <mergeCell ref="B69:C69"/>
    <mergeCell ref="B70:C70"/>
    <mergeCell ref="B71:C71"/>
    <mergeCell ref="B72:C72"/>
    <mergeCell ref="B73:C73"/>
    <mergeCell ref="B74:C74"/>
    <mergeCell ref="B65:C65"/>
    <mergeCell ref="A66:A68"/>
    <mergeCell ref="B66:C68"/>
    <mergeCell ref="B81:C81"/>
    <mergeCell ref="B82:C82"/>
    <mergeCell ref="B83:C83"/>
    <mergeCell ref="B84:C84"/>
    <mergeCell ref="B85:C85"/>
    <mergeCell ref="B86:C86"/>
    <mergeCell ref="B75:C75"/>
    <mergeCell ref="B76:C76"/>
    <mergeCell ref="B77:C77"/>
    <mergeCell ref="B78:C78"/>
    <mergeCell ref="B79:C79"/>
    <mergeCell ref="B80:C80"/>
    <mergeCell ref="B93:C93"/>
    <mergeCell ref="B94:C94"/>
    <mergeCell ref="B95:C95"/>
    <mergeCell ref="B96:C96"/>
    <mergeCell ref="B97:C97"/>
    <mergeCell ref="B98:C98"/>
    <mergeCell ref="B87:C87"/>
    <mergeCell ref="B88:C88"/>
    <mergeCell ref="B89:C89"/>
    <mergeCell ref="B90:C90"/>
    <mergeCell ref="B91:C91"/>
    <mergeCell ref="B92:C92"/>
    <mergeCell ref="B105:C105"/>
    <mergeCell ref="B106:C106"/>
    <mergeCell ref="B107:C107"/>
    <mergeCell ref="B108:C108"/>
    <mergeCell ref="B109:C109"/>
    <mergeCell ref="B110:C110"/>
    <mergeCell ref="B99:C99"/>
    <mergeCell ref="B100:C100"/>
    <mergeCell ref="B101:C101"/>
    <mergeCell ref="B102:C102"/>
    <mergeCell ref="B103:C103"/>
    <mergeCell ref="B104:C104"/>
    <mergeCell ref="B117:G117"/>
    <mergeCell ref="H117:I117"/>
    <mergeCell ref="B118:C118"/>
    <mergeCell ref="E118:G118"/>
    <mergeCell ref="H118:I118"/>
    <mergeCell ref="B119:C119"/>
    <mergeCell ref="E119:G119"/>
    <mergeCell ref="H119:I119"/>
    <mergeCell ref="B111:C111"/>
    <mergeCell ref="A112:L112"/>
    <mergeCell ref="A113:L113"/>
    <mergeCell ref="A114:L114"/>
    <mergeCell ref="A115:L115"/>
    <mergeCell ref="B116:G116"/>
    <mergeCell ref="H116:I116"/>
    <mergeCell ref="B124:C124"/>
    <mergeCell ref="D124:L124"/>
    <mergeCell ref="B125:C125"/>
    <mergeCell ref="B126:C126"/>
    <mergeCell ref="B127:C127"/>
    <mergeCell ref="B128:C128"/>
    <mergeCell ref="B120:C120"/>
    <mergeCell ref="A121:A123"/>
    <mergeCell ref="B121:C123"/>
    <mergeCell ref="D121:D123"/>
    <mergeCell ref="E121:J121"/>
    <mergeCell ref="K121:L122"/>
    <mergeCell ref="E122:F122"/>
    <mergeCell ref="G122:H122"/>
    <mergeCell ref="I122:J122"/>
    <mergeCell ref="A141:B141"/>
    <mergeCell ref="A142:B142"/>
    <mergeCell ref="A135:B135"/>
    <mergeCell ref="A136:B136"/>
    <mergeCell ref="A137:B137"/>
    <mergeCell ref="A138:B138"/>
    <mergeCell ref="A139:B139"/>
    <mergeCell ref="A140:B140"/>
    <mergeCell ref="B129:C129"/>
    <mergeCell ref="B130:C130"/>
    <mergeCell ref="B131:C131"/>
    <mergeCell ref="B132:C132"/>
    <mergeCell ref="B133:C133"/>
    <mergeCell ref="B134:C134"/>
  </mergeCells>
  <conditionalFormatting sqref="A135:L139 A20:L22 A29:L34 A45:L46 A26:L27 A39:L43">
    <cfRule type="expression" dxfId="37" priority="6">
      <formula>$L$12&lt;&gt;"Design-Build"</formula>
    </cfRule>
  </conditionalFormatting>
  <conditionalFormatting sqref="B10:B13 E12:E13 J10:J13 L10:L13 D137 D141">
    <cfRule type="containsBlanks" dxfId="36" priority="7">
      <formula>LEN(TRIM(B10))=0</formula>
    </cfRule>
  </conditionalFormatting>
  <conditionalFormatting sqref="A44:L44">
    <cfRule type="expression" dxfId="35" priority="5">
      <formula>$L$12&lt;&gt;"Design-Build"</formula>
    </cfRule>
  </conditionalFormatting>
  <conditionalFormatting sqref="A24:L24">
    <cfRule type="expression" dxfId="34" priority="4">
      <formula>$L$12&lt;&gt;"Design-Build"</formula>
    </cfRule>
  </conditionalFormatting>
  <conditionalFormatting sqref="A23:L23">
    <cfRule type="expression" dxfId="33" priority="3">
      <formula>$L$12&lt;&gt;"Design-Build"</formula>
    </cfRule>
  </conditionalFormatting>
  <conditionalFormatting sqref="A25:L25">
    <cfRule type="expression" dxfId="32" priority="2">
      <formula>$L$12&lt;&gt;"Design-Build"</formula>
    </cfRule>
  </conditionalFormatting>
  <conditionalFormatting sqref="A35:L38">
    <cfRule type="expression" dxfId="31" priority="1">
      <formula>$L$12&lt;&gt;"Design-Build"</formula>
    </cfRule>
  </conditionalFormatting>
  <dataValidations count="3">
    <dataValidation allowBlank="1" showInputMessage="1" showErrorMessage="1" prompt="If Overhead &amp; Profit does not apply to General Requirements, rename this row as &quot;Not Used&quot; enter General Requirements in the red section below." sqref="B48:D48"/>
    <dataValidation allowBlank="1" showInputMessage="1" showErrorMessage="1" prompt="Include Task Order Number, if applicable." sqref="J12"/>
    <dataValidation type="list" allowBlank="1" showInputMessage="1" showErrorMessage="1" sqref="L12">
      <formula1>"Design-Build,Design-Bid-Build,PQSP,JOC"</formula1>
    </dataValidation>
  </dataValidations>
  <printOptions horizontalCentered="1"/>
  <pageMargins left="0.375" right="0.375" top="0.25" bottom="0.25" header="0" footer="0"/>
  <pageSetup scale="77" fitToHeight="0" orientation="landscape" r:id="rId1"/>
  <headerFooter alignWithMargins="0"/>
  <rowBreaks count="2" manualBreakCount="2">
    <brk id="56" max="11" man="1"/>
    <brk id="111"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P218"/>
  <sheetViews>
    <sheetView showGridLines="0" view="pageBreakPreview" topLeftCell="A7" zoomScale="70" zoomScaleNormal="70" zoomScaleSheetLayoutView="70" workbookViewId="0">
      <selection activeCell="D31" sqref="D31"/>
    </sheetView>
  </sheetViews>
  <sheetFormatPr defaultRowHeight="12.75" x14ac:dyDescent="0.2"/>
  <cols>
    <col min="1" max="1" width="11.25" customWidth="1"/>
    <col min="2" max="2" width="15" customWidth="1"/>
    <col min="3" max="3" width="9.375" customWidth="1"/>
    <col min="4" max="4" width="14.75" customWidth="1"/>
    <col min="5" max="5" width="7.875" customWidth="1"/>
    <col min="6" max="6" width="12.75" customWidth="1"/>
    <col min="7" max="7" width="7.875" customWidth="1"/>
    <col min="8" max="8" width="12.75" customWidth="1"/>
    <col min="9" max="9" width="7.875" customWidth="1"/>
    <col min="10" max="10" width="12" customWidth="1"/>
    <col min="11" max="11" width="7.5" customWidth="1"/>
    <col min="12" max="14" width="12.75" customWidth="1"/>
    <col min="16" max="16" width="16.25" customWidth="1"/>
  </cols>
  <sheetData>
    <row r="1" spans="1:16" ht="18.95" customHeight="1" x14ac:dyDescent="0.2"/>
    <row r="2" spans="1:16" ht="18" customHeight="1" x14ac:dyDescent="0.2"/>
    <row r="3" spans="1:16" ht="18" customHeight="1" x14ac:dyDescent="0.2"/>
    <row r="4" spans="1:16" ht="14.45" customHeight="1" x14ac:dyDescent="0.2"/>
    <row r="5" spans="1:16" x14ac:dyDescent="0.2">
      <c r="A5" s="283" t="s">
        <v>0</v>
      </c>
      <c r="B5" s="283"/>
      <c r="C5" s="283"/>
      <c r="D5" s="283"/>
      <c r="E5" s="283"/>
      <c r="F5" s="283"/>
      <c r="G5" s="283"/>
      <c r="H5" s="283"/>
      <c r="I5" s="283"/>
      <c r="J5" s="283"/>
      <c r="K5" s="283"/>
      <c r="L5" s="283"/>
      <c r="M5" s="283"/>
      <c r="N5" s="283"/>
    </row>
    <row r="6" spans="1:16" x14ac:dyDescent="0.2">
      <c r="A6" s="283" t="s">
        <v>1</v>
      </c>
      <c r="B6" s="283"/>
      <c r="C6" s="283"/>
      <c r="D6" s="283"/>
      <c r="E6" s="283"/>
      <c r="F6" s="283"/>
      <c r="G6" s="283"/>
      <c r="H6" s="283"/>
      <c r="I6" s="283"/>
      <c r="J6" s="283"/>
      <c r="K6" s="283"/>
      <c r="L6" s="283"/>
      <c r="M6" s="283"/>
      <c r="N6" s="283"/>
    </row>
    <row r="7" spans="1:16" x14ac:dyDescent="0.2">
      <c r="A7" s="283" t="s">
        <v>86</v>
      </c>
      <c r="B7" s="283"/>
      <c r="C7" s="283"/>
      <c r="D7" s="283"/>
      <c r="E7" s="283"/>
      <c r="F7" s="283"/>
      <c r="G7" s="283"/>
      <c r="H7" s="283"/>
      <c r="I7" s="283"/>
      <c r="J7" s="283"/>
      <c r="K7" s="283"/>
      <c r="L7" s="283"/>
      <c r="M7" s="283"/>
      <c r="N7" s="283"/>
    </row>
    <row r="8" spans="1:16" ht="13.9" customHeight="1" thickBot="1" x14ac:dyDescent="0.25">
      <c r="A8" s="286" t="s">
        <v>123</v>
      </c>
      <c r="B8" s="286"/>
      <c r="C8" s="286"/>
      <c r="D8" s="286"/>
      <c r="E8" s="286"/>
      <c r="F8" s="286"/>
      <c r="G8" s="286"/>
      <c r="H8" s="286"/>
      <c r="I8" s="286"/>
      <c r="J8" s="373"/>
      <c r="K8" s="373"/>
      <c r="L8" s="373"/>
      <c r="M8" s="373"/>
      <c r="N8" s="373"/>
    </row>
    <row r="9" spans="1:16" s="31" customFormat="1" x14ac:dyDescent="0.2">
      <c r="A9" s="8" t="s">
        <v>13</v>
      </c>
      <c r="B9" s="465" t="str">
        <f>IF('Project 2 - Items of Work'!$B$10="","",'Project 2 - Items of Work'!$B$10)</f>
        <v/>
      </c>
      <c r="C9" s="466"/>
      <c r="D9" s="466"/>
      <c r="E9" s="466"/>
      <c r="F9" s="466"/>
      <c r="G9" s="466"/>
      <c r="H9" s="466"/>
      <c r="I9" s="466"/>
      <c r="J9" s="446" t="s">
        <v>14</v>
      </c>
      <c r="K9" s="447"/>
      <c r="L9" s="142" t="str">
        <f>IF('Project 2 - Items of Work'!$J$10="","",'Project 2 - Items of Work'!$J$10)</f>
        <v/>
      </c>
      <c r="M9" s="143" t="s">
        <v>214</v>
      </c>
      <c r="N9" s="144" t="str">
        <f>IF('Project 2 - Items of Work'!$L$10="","",'Project 2 - Items of Work'!$L$10)</f>
        <v/>
      </c>
    </row>
    <row r="10" spans="1:16" s="31" customFormat="1" x14ac:dyDescent="0.2">
      <c r="A10" s="9" t="s">
        <v>8</v>
      </c>
      <c r="B10" s="465" t="str">
        <f>IF('Project 2 - Items of Work'!$B$11="","",'Project 2 - Items of Work'!$B$11)</f>
        <v/>
      </c>
      <c r="C10" s="466"/>
      <c r="D10" s="466"/>
      <c r="E10" s="466"/>
      <c r="F10" s="466"/>
      <c r="G10" s="466"/>
      <c r="H10" s="466"/>
      <c r="I10" s="466"/>
      <c r="J10" s="439" t="s">
        <v>15</v>
      </c>
      <c r="K10" s="440"/>
      <c r="L10" s="226" t="str">
        <f>IF('Project 2 - Items of Work'!$J$11="","",'Project 2 - Items of Work'!$J$11)</f>
        <v/>
      </c>
      <c r="M10" s="233" t="s">
        <v>212</v>
      </c>
      <c r="N10" s="148" t="str">
        <f>IF('Project 2 - Items of Work'!$L$11="","",'Project 2 - Items of Work'!$L$11)</f>
        <v/>
      </c>
    </row>
    <row r="11" spans="1:16" s="31" customFormat="1" ht="13.5" thickBot="1" x14ac:dyDescent="0.25">
      <c r="A11" s="9" t="s">
        <v>10</v>
      </c>
      <c r="B11" s="415" t="str">
        <f>IF('Project 2 - Items of Work'!$B$12="","",'Project 2 - Items of Work'!$B$12)</f>
        <v/>
      </c>
      <c r="C11" s="486"/>
      <c r="D11" s="486"/>
      <c r="E11" s="416"/>
      <c r="F11" s="89" t="s">
        <v>10</v>
      </c>
      <c r="G11" s="464" t="str">
        <f>IF('Project 2 - Items of Work'!$E$12="","",'Project 2 - Items of Work'!$E$12)</f>
        <v/>
      </c>
      <c r="H11" s="464"/>
      <c r="I11" s="415"/>
      <c r="J11" s="467" t="s">
        <v>9</v>
      </c>
      <c r="K11" s="468"/>
      <c r="L11" s="145" t="str">
        <f>IF('Project 2 - Items of Work'!$J$12="","",'Project 2 - Items of Work'!$J$12)</f>
        <v/>
      </c>
      <c r="M11" s="234" t="s">
        <v>210</v>
      </c>
      <c r="N11" s="147" t="str">
        <f>IF('Project 2 - Items of Work'!$L$12="","",'Project 2 - Items of Work'!$L$12)</f>
        <v/>
      </c>
    </row>
    <row r="12" spans="1:16" s="31" customFormat="1" x14ac:dyDescent="0.2">
      <c r="A12" s="9" t="s">
        <v>16</v>
      </c>
      <c r="B12" s="415" t="str">
        <f>IF('Project 2 - Items of Work'!$B$13="","",'Project 2 - Items of Work'!$B$13)</f>
        <v/>
      </c>
      <c r="C12" s="486"/>
      <c r="D12" s="486"/>
      <c r="E12" s="416"/>
      <c r="F12" s="233" t="s">
        <v>173</v>
      </c>
      <c r="G12" s="464" t="str">
        <f>IF('Project 2 - Items of Work'!$E$13="","",'Project 2 - Items of Work'!$E$13)</f>
        <v/>
      </c>
      <c r="H12" s="464"/>
      <c r="I12" s="464"/>
      <c r="J12" s="402" t="s">
        <v>211</v>
      </c>
      <c r="K12" s="403"/>
      <c r="L12" s="101" t="str">
        <f>IF('Project 2 - Items of Work'!$J$13="","",'Project 2 - Items of Work'!$J$13)</f>
        <v/>
      </c>
      <c r="M12" s="102" t="s">
        <v>213</v>
      </c>
      <c r="N12" s="101" t="str">
        <f>IF('Project 2 - Items of Work'!$L$13="","",'Project 2 - Items of Work'!$L$13)</f>
        <v/>
      </c>
    </row>
    <row r="13" spans="1:16" s="31" customFormat="1" x14ac:dyDescent="0.2">
      <c r="A13" s="458"/>
      <c r="B13" s="459"/>
      <c r="C13" s="459"/>
      <c r="D13" s="459"/>
      <c r="E13" s="459"/>
      <c r="F13" s="459"/>
      <c r="G13" s="459"/>
      <c r="H13" s="459"/>
      <c r="I13" s="459"/>
      <c r="J13" s="459"/>
      <c r="K13" s="459"/>
      <c r="L13" s="3"/>
    </row>
    <row r="14" spans="1:16" s="175" customFormat="1" ht="45" customHeight="1" thickBot="1" x14ac:dyDescent="0.25">
      <c r="A14" s="469" t="s">
        <v>200</v>
      </c>
      <c r="B14" s="469"/>
      <c r="C14" s="469"/>
      <c r="D14" s="469"/>
      <c r="E14" s="469"/>
      <c r="F14" s="469"/>
      <c r="G14" s="469"/>
      <c r="H14" s="469"/>
      <c r="I14" s="469"/>
      <c r="J14" s="469"/>
      <c r="K14" s="469"/>
      <c r="L14" s="469"/>
      <c r="M14" s="469"/>
      <c r="N14" s="469"/>
    </row>
    <row r="15" spans="1:16" s="175" customFormat="1" ht="13.5" thickBot="1" x14ac:dyDescent="0.25">
      <c r="A15" s="455" t="s">
        <v>174</v>
      </c>
      <c r="B15" s="456"/>
      <c r="C15" s="456"/>
      <c r="D15" s="456"/>
      <c r="E15" s="456"/>
      <c r="F15" s="456"/>
      <c r="G15" s="456"/>
      <c r="H15" s="456"/>
      <c r="I15" s="456"/>
      <c r="J15" s="456"/>
      <c r="K15" s="456"/>
      <c r="L15" s="456"/>
      <c r="M15" s="456"/>
      <c r="N15" s="457"/>
    </row>
    <row r="16" spans="1:16" s="175" customFormat="1" ht="27" customHeight="1" x14ac:dyDescent="0.2">
      <c r="A16" s="453" t="s">
        <v>171</v>
      </c>
      <c r="B16" s="450" t="s">
        <v>172</v>
      </c>
      <c r="C16" s="451"/>
      <c r="D16" s="453" t="s">
        <v>196</v>
      </c>
      <c r="E16" s="452" t="s">
        <v>201</v>
      </c>
      <c r="F16" s="452"/>
      <c r="G16" s="450" t="s">
        <v>197</v>
      </c>
      <c r="H16" s="451"/>
      <c r="I16" s="453" t="s">
        <v>160</v>
      </c>
      <c r="J16" s="450"/>
      <c r="K16" s="450" t="s">
        <v>215</v>
      </c>
      <c r="L16" s="450"/>
      <c r="M16" s="450" t="s">
        <v>77</v>
      </c>
      <c r="N16" s="451"/>
      <c r="O16" s="176"/>
      <c r="P16" s="176"/>
    </row>
    <row r="17" spans="1:16" s="175" customFormat="1" ht="15.75" customHeight="1" x14ac:dyDescent="0.2">
      <c r="A17" s="454"/>
      <c r="B17" s="460"/>
      <c r="C17" s="461"/>
      <c r="D17" s="454"/>
      <c r="E17" s="177" t="s">
        <v>81</v>
      </c>
      <c r="F17" s="177" t="s">
        <v>82</v>
      </c>
      <c r="G17" s="177" t="s">
        <v>81</v>
      </c>
      <c r="H17" s="178" t="s">
        <v>82</v>
      </c>
      <c r="I17" s="179" t="s">
        <v>81</v>
      </c>
      <c r="J17" s="177" t="s">
        <v>82</v>
      </c>
      <c r="K17" s="177" t="s">
        <v>81</v>
      </c>
      <c r="L17" s="177" t="s">
        <v>82</v>
      </c>
      <c r="M17" s="177" t="s">
        <v>81</v>
      </c>
      <c r="N17" s="178" t="s">
        <v>82</v>
      </c>
      <c r="O17" s="176"/>
      <c r="P17" s="176"/>
    </row>
    <row r="18" spans="1:16" s="175" customFormat="1" x14ac:dyDescent="0.2">
      <c r="A18" s="180">
        <v>1</v>
      </c>
      <c r="B18" s="462" t="s">
        <v>208</v>
      </c>
      <c r="C18" s="463"/>
      <c r="D18" s="110"/>
      <c r="E18" s="111"/>
      <c r="F18" s="112"/>
      <c r="G18" s="111"/>
      <c r="H18" s="113"/>
      <c r="I18" s="114"/>
      <c r="J18" s="193" t="str">
        <f>IF($N$11="Design-Build",SUM(SUMIFS($F$65:$F$101,$A$65:$A$101,A18)),"N/A")</f>
        <v>N/A</v>
      </c>
      <c r="K18" s="116" t="str">
        <f t="shared" ref="K18:K24" si="0">IFERROR(L18/J18,"")</f>
        <v/>
      </c>
      <c r="L18" s="193" t="str">
        <f>IF($N$11="Design-Build",SUM(SUMIFS($L$65:$L$101,$A$65:$A$101,A18)),"N/A")</f>
        <v>N/A</v>
      </c>
      <c r="M18" s="116" t="str">
        <f t="shared" ref="M18:M24" si="1">IFERROR(N18/J18,"")</f>
        <v/>
      </c>
      <c r="N18" s="195" t="str">
        <f>IF($N$11="Design-Build",SUM(J18-L18),"N/A")</f>
        <v>N/A</v>
      </c>
      <c r="O18" s="176"/>
      <c r="P18" s="176"/>
    </row>
    <row r="19" spans="1:16" s="175" customFormat="1" x14ac:dyDescent="0.2">
      <c r="A19" s="182">
        <v>1.1000000000000001</v>
      </c>
      <c r="B19" s="462" t="s">
        <v>130</v>
      </c>
      <c r="C19" s="463"/>
      <c r="D19" s="149"/>
      <c r="E19" s="116" t="str">
        <f>IFERROR(F19/D19,"")</f>
        <v/>
      </c>
      <c r="F19" s="193" t="str">
        <f>IF($N$11="Design-Build",SUM(SUMIFS($F$65:$F$101,$A$65:$A$101,A19,$F$65:$F$101,{"&lt;0"})),"N/A")</f>
        <v>N/A</v>
      </c>
      <c r="G19" s="116" t="str">
        <f>IFERROR(H19/D19,"")</f>
        <v/>
      </c>
      <c r="H19" s="195" t="str">
        <f>IF($N$11="Design-Build",SUM(D19+F19),"N/A")</f>
        <v>N/A</v>
      </c>
      <c r="I19" s="181" t="str">
        <f t="shared" ref="I19:I24" si="2">IFERROR(J19/D19,"")</f>
        <v/>
      </c>
      <c r="J19" s="193" t="str">
        <f>IF($N$11="Design-Build",SUM(SUMIFS($F$65:$F$101,$A$65:$A$101,A19)),"N/A")</f>
        <v>N/A</v>
      </c>
      <c r="K19" s="116" t="str">
        <f t="shared" si="0"/>
        <v/>
      </c>
      <c r="L19" s="193" t="str">
        <f t="shared" ref="L19:L23" si="3">IF($N$11="Design-Build",SUM(SUMIFS($L$65:$L$101,$A$65:$A$101,A19)),"N/A")</f>
        <v>N/A</v>
      </c>
      <c r="M19" s="116" t="str">
        <f t="shared" si="1"/>
        <v/>
      </c>
      <c r="N19" s="195" t="str">
        <f t="shared" ref="N19:N23" si="4">IF($N$11="Design-Build",SUM(J19-L19),"N/A")</f>
        <v>N/A</v>
      </c>
      <c r="O19" s="176"/>
      <c r="P19" s="176"/>
    </row>
    <row r="20" spans="1:16" s="175" customFormat="1" x14ac:dyDescent="0.2">
      <c r="A20" s="182">
        <v>1.2</v>
      </c>
      <c r="B20" s="462" t="s">
        <v>169</v>
      </c>
      <c r="C20" s="463"/>
      <c r="D20" s="149"/>
      <c r="E20" s="116" t="str">
        <f>IFERROR(F20/D20,"")</f>
        <v/>
      </c>
      <c r="F20" s="193" t="str">
        <f>IF($N$11="Design-Build",SUM(SUMIFS($F$65:$F$101,$A$65:$A$101,A20,$F$65:$F$101,{"&lt;0"})),"N/A")</f>
        <v>N/A</v>
      </c>
      <c r="G20" s="116" t="str">
        <f>IFERROR(H20/D20,"")</f>
        <v/>
      </c>
      <c r="H20" s="195" t="str">
        <f t="shared" ref="H20:H22" si="5">IF($N$11="Design-Build",SUM(D20+F20),"N/A")</f>
        <v>N/A</v>
      </c>
      <c r="I20" s="181" t="str">
        <f t="shared" si="2"/>
        <v/>
      </c>
      <c r="J20" s="193" t="str">
        <f t="shared" ref="J20:J23" si="6">IF($N$11="Design-Build",SUM(SUMIFS($F$65:$F$101,$A$65:$A$101,A20)),"N/A")</f>
        <v>N/A</v>
      </c>
      <c r="K20" s="116" t="str">
        <f t="shared" si="0"/>
        <v/>
      </c>
      <c r="L20" s="193" t="str">
        <f t="shared" si="3"/>
        <v>N/A</v>
      </c>
      <c r="M20" s="116" t="str">
        <f t="shared" si="1"/>
        <v/>
      </c>
      <c r="N20" s="195" t="str">
        <f t="shared" si="4"/>
        <v>N/A</v>
      </c>
      <c r="O20" s="176"/>
      <c r="P20" s="238"/>
    </row>
    <row r="21" spans="1:16" s="175" customFormat="1" x14ac:dyDescent="0.2">
      <c r="A21" s="182">
        <v>1.3</v>
      </c>
      <c r="B21" s="462" t="s">
        <v>170</v>
      </c>
      <c r="C21" s="463"/>
      <c r="D21" s="149"/>
      <c r="E21" s="116" t="str">
        <f>IFERROR(F21/D21,"")</f>
        <v/>
      </c>
      <c r="F21" s="193" t="str">
        <f>IF($N$11="Design-Build",SUM(SUMIFS($F$65:$F$101,$A$65:$A$101,A21,$F$65:$F$101,{"&lt;0"})),"N/A")</f>
        <v>N/A</v>
      </c>
      <c r="G21" s="116" t="str">
        <f>IFERROR(H21/D21,"")</f>
        <v/>
      </c>
      <c r="H21" s="195" t="str">
        <f t="shared" si="5"/>
        <v>N/A</v>
      </c>
      <c r="I21" s="181" t="str">
        <f t="shared" si="2"/>
        <v/>
      </c>
      <c r="J21" s="193" t="str">
        <f t="shared" si="6"/>
        <v>N/A</v>
      </c>
      <c r="K21" s="116" t="str">
        <f t="shared" si="0"/>
        <v/>
      </c>
      <c r="L21" s="193" t="str">
        <f t="shared" si="3"/>
        <v>N/A</v>
      </c>
      <c r="M21" s="116" t="str">
        <f t="shared" si="1"/>
        <v/>
      </c>
      <c r="N21" s="195" t="str">
        <f t="shared" si="4"/>
        <v>N/A</v>
      </c>
      <c r="O21" s="176"/>
      <c r="P21" s="176"/>
    </row>
    <row r="22" spans="1:16" s="175" customFormat="1" x14ac:dyDescent="0.2">
      <c r="A22" s="150"/>
      <c r="B22" s="473"/>
      <c r="C22" s="474"/>
      <c r="D22" s="149"/>
      <c r="E22" s="116" t="str">
        <f>IFERROR(F22/D22,"")</f>
        <v/>
      </c>
      <c r="F22" s="193" t="str">
        <f>IF($N$11="Design-Build",SUM(SUMIFS($F$65:$F$101,$A$65:$A$101,A22,$F$65:$F$101,{"&lt;0"})),"N/A")</f>
        <v>N/A</v>
      </c>
      <c r="G22" s="116" t="str">
        <f>IFERROR(H22/D22,"")</f>
        <v/>
      </c>
      <c r="H22" s="195" t="str">
        <f t="shared" si="5"/>
        <v>N/A</v>
      </c>
      <c r="I22" s="181" t="str">
        <f t="shared" si="2"/>
        <v/>
      </c>
      <c r="J22" s="193" t="str">
        <f t="shared" si="6"/>
        <v>N/A</v>
      </c>
      <c r="K22" s="116" t="str">
        <f t="shared" si="0"/>
        <v/>
      </c>
      <c r="L22" s="193" t="str">
        <f t="shared" si="3"/>
        <v>N/A</v>
      </c>
      <c r="M22" s="116" t="str">
        <f t="shared" si="1"/>
        <v/>
      </c>
      <c r="N22" s="195" t="str">
        <f t="shared" si="4"/>
        <v>N/A</v>
      </c>
      <c r="O22" s="176"/>
      <c r="P22" s="176"/>
    </row>
    <row r="23" spans="1:16" s="175" customFormat="1" ht="13.5" thickBot="1" x14ac:dyDescent="0.25">
      <c r="A23" s="184"/>
      <c r="B23" s="475"/>
      <c r="C23" s="476"/>
      <c r="D23" s="149"/>
      <c r="E23" s="116" t="str">
        <f>IFERROR(F23/D23,"")</f>
        <v/>
      </c>
      <c r="F23" s="193" t="str">
        <f>IF($N$11="Design-Build",SUM(SUMIFS($F$65:$F$101,$A$65:$A$101,A23,$F$65:$F$101,{"&lt;0"})),"N/A")</f>
        <v>N/A</v>
      </c>
      <c r="G23" s="116" t="str">
        <f>IFERROR(H23/D23,"")</f>
        <v/>
      </c>
      <c r="H23" s="195" t="str">
        <f>IF($N$11="Design-Build",SUM(D23+F23),"N/A")</f>
        <v>N/A</v>
      </c>
      <c r="I23" s="181" t="str">
        <f t="shared" si="2"/>
        <v/>
      </c>
      <c r="J23" s="193" t="str">
        <f t="shared" si="6"/>
        <v>N/A</v>
      </c>
      <c r="K23" s="116" t="str">
        <f t="shared" si="0"/>
        <v/>
      </c>
      <c r="L23" s="193" t="str">
        <f t="shared" si="3"/>
        <v>N/A</v>
      </c>
      <c r="M23" s="116" t="str">
        <f t="shared" si="1"/>
        <v/>
      </c>
      <c r="N23" s="195" t="str">
        <f t="shared" si="4"/>
        <v>N/A</v>
      </c>
      <c r="O23" s="176"/>
      <c r="P23" s="176"/>
    </row>
    <row r="24" spans="1:16" s="41" customFormat="1" ht="13.15" customHeight="1" thickBot="1" x14ac:dyDescent="0.25">
      <c r="A24" s="470" t="s">
        <v>198</v>
      </c>
      <c r="B24" s="470"/>
      <c r="C24" s="470"/>
      <c r="D24" s="192" t="str">
        <f>IF($N$11="Design-Build",SUM(D18:D23),"N/A")</f>
        <v>N/A</v>
      </c>
      <c r="E24" s="162"/>
      <c r="F24" s="194" t="str">
        <f>IF($N$11="Design-Build",SUM(F18:F23),"N/A")</f>
        <v>N/A</v>
      </c>
      <c r="G24" s="162"/>
      <c r="H24" s="196" t="str">
        <f>IF($N$11="Design-Build",SUM(H18:H23),"N/A")</f>
        <v>N/A</v>
      </c>
      <c r="I24" s="163" t="str">
        <f t="shared" si="2"/>
        <v/>
      </c>
      <c r="J24" s="194" t="str">
        <f>IF($N$11="Design-Build",SUM(J18:J23),"N/A")</f>
        <v>N/A</v>
      </c>
      <c r="K24" s="162" t="str">
        <f t="shared" si="0"/>
        <v/>
      </c>
      <c r="L24" s="194" t="str">
        <f>IF($N$11="Design-Build",SUM(L18:L23),"N/A")</f>
        <v>N/A</v>
      </c>
      <c r="M24" s="164" t="str">
        <f t="shared" si="1"/>
        <v/>
      </c>
      <c r="N24" s="196" t="str">
        <f>IF($N$11="Design-Build",SUM(N18:N23),"N/A")</f>
        <v>N/A</v>
      </c>
    </row>
    <row r="25" spans="1:16" s="41" customFormat="1" x14ac:dyDescent="0.2">
      <c r="A25" s="123"/>
      <c r="B25" s="124"/>
      <c r="C25" s="125"/>
      <c r="D25" s="125"/>
      <c r="E25" s="125"/>
      <c r="F25" s="125"/>
      <c r="G25" s="126"/>
      <c r="H25" s="125"/>
      <c r="I25" s="126"/>
      <c r="J25" s="125"/>
      <c r="K25" s="126"/>
      <c r="L25" s="127"/>
      <c r="M25" s="127"/>
      <c r="N25" s="127"/>
    </row>
    <row r="26" spans="1:16" s="41" customFormat="1" ht="13.5" thickBot="1" x14ac:dyDescent="0.25">
      <c r="A26" s="123"/>
      <c r="B26" s="124"/>
      <c r="C26" s="125"/>
      <c r="D26" s="127"/>
      <c r="E26" s="127"/>
      <c r="F26" s="127"/>
      <c r="G26" s="126"/>
      <c r="H26" s="125"/>
      <c r="I26" s="126"/>
      <c r="J26" s="125"/>
      <c r="K26" s="126"/>
      <c r="L26" s="127"/>
      <c r="M26" s="127"/>
      <c r="N26" s="127"/>
    </row>
    <row r="27" spans="1:16" s="31" customFormat="1" ht="13.5" thickBot="1" x14ac:dyDescent="0.25">
      <c r="A27" s="455" t="s">
        <v>179</v>
      </c>
      <c r="B27" s="456"/>
      <c r="C27" s="456"/>
      <c r="D27" s="456"/>
      <c r="E27" s="456"/>
      <c r="F27" s="456"/>
      <c r="G27" s="456"/>
      <c r="H27" s="456"/>
      <c r="I27" s="456"/>
      <c r="J27" s="456"/>
      <c r="K27" s="456"/>
      <c r="L27" s="456"/>
      <c r="M27" s="456"/>
      <c r="N27" s="457"/>
    </row>
    <row r="28" spans="1:16" s="31" customFormat="1" ht="26.25" customHeight="1" x14ac:dyDescent="0.2">
      <c r="A28" s="453" t="s">
        <v>171</v>
      </c>
      <c r="B28" s="481" t="s">
        <v>172</v>
      </c>
      <c r="C28" s="482"/>
      <c r="D28" s="483" t="s">
        <v>196</v>
      </c>
      <c r="E28" s="485" t="s">
        <v>201</v>
      </c>
      <c r="F28" s="485"/>
      <c r="G28" s="481" t="s">
        <v>197</v>
      </c>
      <c r="H28" s="482"/>
      <c r="I28" s="483" t="s">
        <v>160</v>
      </c>
      <c r="J28" s="481"/>
      <c r="K28" s="481" t="s">
        <v>215</v>
      </c>
      <c r="L28" s="481"/>
      <c r="M28" s="481" t="s">
        <v>77</v>
      </c>
      <c r="N28" s="482"/>
    </row>
    <row r="29" spans="1:16" s="31" customFormat="1" x14ac:dyDescent="0.2">
      <c r="A29" s="454"/>
      <c r="B29" s="487"/>
      <c r="C29" s="488"/>
      <c r="D29" s="484"/>
      <c r="E29" s="106" t="s">
        <v>81</v>
      </c>
      <c r="F29" s="106" t="s">
        <v>82</v>
      </c>
      <c r="G29" s="106" t="s">
        <v>81</v>
      </c>
      <c r="H29" s="107" t="s">
        <v>82</v>
      </c>
      <c r="I29" s="108" t="s">
        <v>81</v>
      </c>
      <c r="J29" s="106" t="s">
        <v>82</v>
      </c>
      <c r="K29" s="106" t="s">
        <v>81</v>
      </c>
      <c r="L29" s="106" t="s">
        <v>82</v>
      </c>
      <c r="M29" s="106" t="s">
        <v>81</v>
      </c>
      <c r="N29" s="107" t="s">
        <v>82</v>
      </c>
    </row>
    <row r="30" spans="1:16" s="31" customFormat="1" x14ac:dyDescent="0.2">
      <c r="A30" s="109">
        <v>1</v>
      </c>
      <c r="B30" s="471" t="s">
        <v>208</v>
      </c>
      <c r="C30" s="472"/>
      <c r="D30" s="110"/>
      <c r="E30" s="111"/>
      <c r="F30" s="112"/>
      <c r="G30" s="111"/>
      <c r="H30" s="113"/>
      <c r="I30" s="114"/>
      <c r="J30" s="71">
        <f>SUM(SUMIFS($F$120:$F$209,$A$120:$A$209,A30))</f>
        <v>0</v>
      </c>
      <c r="K30" s="115" t="str">
        <f t="shared" ref="K30:K36" si="7">IFERROR(L30/J30,"")</f>
        <v/>
      </c>
      <c r="L30" s="71">
        <f>SUM(SUMIFS($L$120:$L$209,$A$120:$A$209,A30))</f>
        <v>0</v>
      </c>
      <c r="M30" s="116" t="str">
        <f t="shared" ref="M30:M36" si="8">IFERROR(N30/J30,"")</f>
        <v/>
      </c>
      <c r="N30" s="117">
        <f t="shared" ref="N30:N35" si="9">SUM(J30-L30)</f>
        <v>0</v>
      </c>
    </row>
    <row r="31" spans="1:16" s="31" customFormat="1" x14ac:dyDescent="0.2">
      <c r="A31" s="118">
        <v>1.1000000000000001</v>
      </c>
      <c r="B31" s="471" t="s">
        <v>130</v>
      </c>
      <c r="C31" s="472"/>
      <c r="D31" s="149"/>
      <c r="E31" s="115" t="str">
        <f>IFERROR(F31/D31,"")</f>
        <v/>
      </c>
      <c r="F31" s="71">
        <f>SUM(SUMIFS($F$120:$F$209,$A$120:$A$209,A31,$F$120:$F$209,{"&lt;0"}))</f>
        <v>0</v>
      </c>
      <c r="G31" s="115" t="str">
        <f>IFERROR(H31/D31,"")</f>
        <v/>
      </c>
      <c r="H31" s="117">
        <f t="shared" ref="H31:H35" si="10">SUM(D31+F31)</f>
        <v>0</v>
      </c>
      <c r="I31" s="119" t="str">
        <f t="shared" ref="I31:I36" si="11">IFERROR(J31/D31,"")</f>
        <v/>
      </c>
      <c r="J31" s="71">
        <f>SUM(SUMIFS($F$120:$F$209,$A$120:$A$209,A31,$F$120:$F$209,{"&gt;0"}))</f>
        <v>0</v>
      </c>
      <c r="K31" s="115" t="str">
        <f t="shared" si="7"/>
        <v/>
      </c>
      <c r="L31" s="71">
        <f>SUM(SUMIFS($L$120:$L$209,$A$120:$A$209,A31,$F$120:$F$209,{"&gt;0"}))</f>
        <v>0</v>
      </c>
      <c r="M31" s="116" t="str">
        <f t="shared" si="8"/>
        <v/>
      </c>
      <c r="N31" s="117">
        <f t="shared" si="9"/>
        <v>0</v>
      </c>
    </row>
    <row r="32" spans="1:16" s="31" customFormat="1" x14ac:dyDescent="0.2">
      <c r="A32" s="118">
        <v>1.2</v>
      </c>
      <c r="B32" s="471" t="s">
        <v>169</v>
      </c>
      <c r="C32" s="472"/>
      <c r="D32" s="149"/>
      <c r="E32" s="115" t="str">
        <f>IFERROR(F32/D32,"")</f>
        <v/>
      </c>
      <c r="F32" s="71">
        <f>SUM(SUMIFS($F$120:$F$209,$A$120:$A$209,A32,$F$120:$F$209,{"&lt;0"}))</f>
        <v>0</v>
      </c>
      <c r="G32" s="115" t="str">
        <f>IFERROR(H32/D32,"")</f>
        <v/>
      </c>
      <c r="H32" s="117">
        <f t="shared" si="10"/>
        <v>0</v>
      </c>
      <c r="I32" s="119" t="str">
        <f t="shared" si="11"/>
        <v/>
      </c>
      <c r="J32" s="71">
        <f>SUM(SUMIFS($F$120:$F$209,$A$120:$A$209,A32,$F$120:$F$209,{"&gt;0"}))</f>
        <v>0</v>
      </c>
      <c r="K32" s="115" t="str">
        <f t="shared" si="7"/>
        <v/>
      </c>
      <c r="L32" s="71">
        <f>SUM(SUMIFS($L$120:$L$209,$A$120:$A$209,A32,$F$120:$F$209,{"&gt;0"}))</f>
        <v>0</v>
      </c>
      <c r="M32" s="116" t="str">
        <f t="shared" si="8"/>
        <v/>
      </c>
      <c r="N32" s="117">
        <f t="shared" si="9"/>
        <v>0</v>
      </c>
    </row>
    <row r="33" spans="1:14" s="31" customFormat="1" x14ac:dyDescent="0.2">
      <c r="A33" s="118">
        <v>1.3</v>
      </c>
      <c r="B33" s="471" t="s">
        <v>170</v>
      </c>
      <c r="C33" s="472"/>
      <c r="D33" s="149"/>
      <c r="E33" s="115" t="str">
        <f>IFERROR(F33/D33,"")</f>
        <v/>
      </c>
      <c r="F33" s="71">
        <f>SUM(SUMIFS($F$120:$F$209,$A$120:$A$209,A33,$F$120:$F$209,{"&lt;0"}))</f>
        <v>0</v>
      </c>
      <c r="G33" s="115" t="str">
        <f>IFERROR(H33/D33,"")</f>
        <v/>
      </c>
      <c r="H33" s="117">
        <f t="shared" si="10"/>
        <v>0</v>
      </c>
      <c r="I33" s="119" t="str">
        <f t="shared" si="11"/>
        <v/>
      </c>
      <c r="J33" s="71">
        <f>SUM(SUMIFS($F$120:$F$209,$A$120:$A$209,A33,$F$120:$F$209,{"&gt;0"}))</f>
        <v>0</v>
      </c>
      <c r="K33" s="115" t="str">
        <f t="shared" si="7"/>
        <v/>
      </c>
      <c r="L33" s="71">
        <f>SUM(SUMIFS($L$120:$L$209,$A$120:$A$209,A33,$F$120:$F$209,{"&gt;0"}))</f>
        <v>0</v>
      </c>
      <c r="M33" s="116" t="str">
        <f t="shared" si="8"/>
        <v/>
      </c>
      <c r="N33" s="117">
        <f t="shared" si="9"/>
        <v>0</v>
      </c>
    </row>
    <row r="34" spans="1:14" s="31" customFormat="1" x14ac:dyDescent="0.2">
      <c r="A34" s="150"/>
      <c r="B34" s="473"/>
      <c r="C34" s="474"/>
      <c r="D34" s="149"/>
      <c r="E34" s="115" t="str">
        <f>IFERROR(F34/D34,"")</f>
        <v/>
      </c>
      <c r="F34" s="71">
        <f>SUM(SUMIFS($F$120:$F$209,$A$120:$A$209,A34,$F$120:$F$209,{"&lt;0"}))</f>
        <v>0</v>
      </c>
      <c r="G34" s="115" t="str">
        <f>IFERROR(H34/D34,"")</f>
        <v/>
      </c>
      <c r="H34" s="117">
        <f t="shared" si="10"/>
        <v>0</v>
      </c>
      <c r="I34" s="119" t="str">
        <f t="shared" si="11"/>
        <v/>
      </c>
      <c r="J34" s="71">
        <f>SUM(SUMIFS($F$120:$F$209,$A$120:$A$209,A34,$F$120:$F$209,{"&gt;0"}))</f>
        <v>0</v>
      </c>
      <c r="K34" s="115" t="str">
        <f t="shared" si="7"/>
        <v/>
      </c>
      <c r="L34" s="71">
        <f>SUM(SUMIFS($L$120:$L$209,$A$120:$A$209,A34,$F$120:$F$209,{"&gt;0"}))</f>
        <v>0</v>
      </c>
      <c r="M34" s="116" t="str">
        <f t="shared" si="8"/>
        <v/>
      </c>
      <c r="N34" s="117">
        <f t="shared" si="9"/>
        <v>0</v>
      </c>
    </row>
    <row r="35" spans="1:14" s="31" customFormat="1" ht="13.5" thickBot="1" x14ac:dyDescent="0.25">
      <c r="A35" s="184"/>
      <c r="B35" s="475"/>
      <c r="C35" s="476"/>
      <c r="D35" s="149"/>
      <c r="E35" s="115" t="str">
        <f>IFERROR(F35/D35,"")</f>
        <v/>
      </c>
      <c r="F35" s="71">
        <f>SUM(SUMIFS($F$120:$F$209,$A$120:$A$209,A35,$F$120:$F$209,{"&lt;0"}))</f>
        <v>0</v>
      </c>
      <c r="G35" s="115" t="str">
        <f>IFERROR(H35/D35,"")</f>
        <v/>
      </c>
      <c r="H35" s="117">
        <f t="shared" si="10"/>
        <v>0</v>
      </c>
      <c r="I35" s="119" t="str">
        <f t="shared" si="11"/>
        <v/>
      </c>
      <c r="J35" s="71">
        <f>SUM(SUMIFS($F$120:$F$209,$A$120:$A$209,A35,$F$120:$F$209,{"&gt;0"}))</f>
        <v>0</v>
      </c>
      <c r="K35" s="115" t="str">
        <f t="shared" si="7"/>
        <v/>
      </c>
      <c r="L35" s="71">
        <f>SUM(SUMIFS($L$120:$L$209,$A$120:$A$209,A35,$F$120:$F$209,{"&gt;0"}))</f>
        <v>0</v>
      </c>
      <c r="M35" s="116" t="str">
        <f t="shared" si="8"/>
        <v/>
      </c>
      <c r="N35" s="117">
        <f t="shared" si="9"/>
        <v>0</v>
      </c>
    </row>
    <row r="36" spans="1:14" s="31" customFormat="1" ht="13.5" thickBot="1" x14ac:dyDescent="0.25">
      <c r="A36" s="470" t="s">
        <v>199</v>
      </c>
      <c r="B36" s="470"/>
      <c r="C36" s="470"/>
      <c r="D36" s="120">
        <f>SUM(D30:D35)</f>
        <v>0</v>
      </c>
      <c r="E36" s="162"/>
      <c r="F36" s="121">
        <f>SUM(F30:F35)</f>
        <v>0</v>
      </c>
      <c r="G36" s="162"/>
      <c r="H36" s="122">
        <f>SUM(H30:H35)</f>
        <v>0</v>
      </c>
      <c r="I36" s="163" t="str">
        <f t="shared" si="11"/>
        <v/>
      </c>
      <c r="J36" s="121">
        <f>SUM(J30:J35)</f>
        <v>0</v>
      </c>
      <c r="K36" s="162" t="str">
        <f t="shared" si="7"/>
        <v/>
      </c>
      <c r="L36" s="121">
        <f>SUM(L30:L35)</f>
        <v>0</v>
      </c>
      <c r="M36" s="164" t="str">
        <f t="shared" si="8"/>
        <v/>
      </c>
      <c r="N36" s="122">
        <f>SUM(N30:N35)</f>
        <v>0</v>
      </c>
    </row>
    <row r="37" spans="1:14" s="31" customFormat="1" x14ac:dyDescent="0.2">
      <c r="A37" s="123"/>
      <c r="B37" s="124"/>
      <c r="C37" s="125"/>
      <c r="D37" s="125"/>
      <c r="E37" s="125"/>
      <c r="F37" s="125"/>
      <c r="G37" s="126"/>
      <c r="H37" s="125"/>
      <c r="I37" s="126"/>
      <c r="J37" s="125"/>
      <c r="K37" s="126"/>
      <c r="L37" s="128"/>
      <c r="M37" s="128"/>
      <c r="N37" s="128"/>
    </row>
    <row r="38" spans="1:14" s="31" customFormat="1" x14ac:dyDescent="0.2">
      <c r="A38" s="123"/>
      <c r="B38" s="124"/>
      <c r="C38" s="125"/>
      <c r="D38" s="125"/>
      <c r="E38" s="125"/>
      <c r="F38" s="125"/>
      <c r="G38" s="126"/>
      <c r="H38" s="125"/>
      <c r="I38" s="126"/>
      <c r="J38" s="125"/>
      <c r="K38" s="126"/>
      <c r="L38" s="128"/>
      <c r="M38" s="128"/>
      <c r="N38" s="128"/>
    </row>
    <row r="39" spans="1:14" s="31" customFormat="1" x14ac:dyDescent="0.2">
      <c r="A39" s="123"/>
      <c r="B39" s="124"/>
      <c r="C39" s="125"/>
      <c r="D39" s="125"/>
      <c r="E39" s="125"/>
      <c r="F39" s="125"/>
      <c r="G39" s="126"/>
      <c r="H39" s="125"/>
      <c r="I39" s="126"/>
      <c r="J39" s="125"/>
      <c r="K39" s="126"/>
      <c r="L39" s="128"/>
      <c r="M39" s="128"/>
      <c r="N39" s="128"/>
    </row>
    <row r="40" spans="1:14" s="31" customFormat="1" x14ac:dyDescent="0.2">
      <c r="A40" s="123"/>
      <c r="B40" s="124"/>
      <c r="C40" s="125"/>
      <c r="D40" s="125"/>
      <c r="E40" s="125"/>
      <c r="F40" s="125"/>
      <c r="G40" s="126"/>
      <c r="H40" s="125"/>
      <c r="I40" s="126"/>
      <c r="J40" s="125"/>
      <c r="K40" s="126"/>
      <c r="L40" s="128"/>
      <c r="M40" s="128"/>
      <c r="N40" s="128"/>
    </row>
    <row r="41" spans="1:14" s="31" customFormat="1" x14ac:dyDescent="0.2">
      <c r="A41" s="123"/>
      <c r="B41" s="124"/>
      <c r="C41" s="125"/>
      <c r="D41" s="125"/>
      <c r="E41" s="125"/>
      <c r="F41" s="125"/>
      <c r="G41" s="126"/>
      <c r="H41" s="125"/>
      <c r="I41" s="126"/>
      <c r="J41" s="125"/>
      <c r="K41" s="126"/>
      <c r="L41" s="128"/>
      <c r="M41" s="128"/>
      <c r="N41" s="128"/>
    </row>
    <row r="42" spans="1:14" s="31" customFormat="1" x14ac:dyDescent="0.2">
      <c r="A42" s="123"/>
      <c r="B42" s="124"/>
      <c r="C42" s="125"/>
      <c r="D42" s="125"/>
      <c r="E42" s="125"/>
      <c r="F42" s="125"/>
      <c r="G42" s="126"/>
      <c r="H42" s="125"/>
      <c r="I42" s="126"/>
      <c r="J42" s="125"/>
      <c r="K42" s="126"/>
      <c r="L42" s="128"/>
      <c r="M42" s="128"/>
      <c r="N42" s="128"/>
    </row>
    <row r="43" spans="1:14" s="31" customFormat="1" x14ac:dyDescent="0.2">
      <c r="A43" s="123"/>
      <c r="B43" s="124"/>
      <c r="C43" s="125"/>
      <c r="D43" s="125"/>
      <c r="E43" s="125"/>
      <c r="F43" s="125"/>
      <c r="G43" s="126"/>
      <c r="H43" s="125"/>
      <c r="I43" s="126"/>
      <c r="J43" s="125"/>
      <c r="K43" s="126"/>
      <c r="L43" s="128"/>
      <c r="M43" s="128"/>
      <c r="N43" s="128"/>
    </row>
    <row r="44" spans="1:14" s="31" customFormat="1" x14ac:dyDescent="0.2">
      <c r="A44" s="123"/>
      <c r="B44" s="124"/>
      <c r="C44" s="125"/>
      <c r="D44" s="125"/>
      <c r="E44" s="125"/>
      <c r="F44" s="125"/>
      <c r="G44" s="126"/>
      <c r="H44" s="125"/>
      <c r="I44" s="126"/>
      <c r="J44" s="125"/>
      <c r="K44" s="126"/>
      <c r="L44" s="128"/>
      <c r="M44" s="128"/>
      <c r="N44" s="128"/>
    </row>
    <row r="45" spans="1:14" s="31" customFormat="1" x14ac:dyDescent="0.2">
      <c r="A45" s="123"/>
      <c r="B45" s="124"/>
      <c r="C45" s="125"/>
      <c r="D45" s="125"/>
      <c r="E45" s="125"/>
      <c r="F45" s="125"/>
      <c r="G45" s="126"/>
      <c r="H45" s="125"/>
      <c r="I45" s="126"/>
      <c r="J45" s="125"/>
      <c r="K45" s="126"/>
      <c r="L45" s="128"/>
      <c r="M45" s="128"/>
      <c r="N45" s="128"/>
    </row>
    <row r="46" spans="1:14" s="31" customFormat="1" x14ac:dyDescent="0.2">
      <c r="A46" s="123"/>
      <c r="B46" s="124"/>
      <c r="C46" s="125"/>
      <c r="D46" s="125"/>
      <c r="E46" s="125"/>
      <c r="F46" s="125"/>
      <c r="G46" s="126"/>
      <c r="H46" s="125"/>
      <c r="I46" s="126"/>
      <c r="J46" s="125"/>
      <c r="K46" s="126"/>
      <c r="L46" s="128"/>
      <c r="M46" s="128"/>
      <c r="N46" s="128"/>
    </row>
    <row r="47" spans="1:14" s="31" customFormat="1" x14ac:dyDescent="0.2">
      <c r="A47" s="123"/>
      <c r="B47" s="124"/>
      <c r="C47" s="125"/>
      <c r="D47" s="125"/>
      <c r="E47" s="125"/>
      <c r="F47" s="125"/>
      <c r="G47" s="126"/>
      <c r="H47" s="125"/>
      <c r="I47" s="126"/>
      <c r="J47" s="125"/>
      <c r="K47" s="126"/>
      <c r="L47" s="128"/>
      <c r="M47" s="128"/>
      <c r="N47" s="128"/>
    </row>
    <row r="48" spans="1:14" s="31" customFormat="1" x14ac:dyDescent="0.2">
      <c r="A48" s="123"/>
      <c r="B48" s="124"/>
      <c r="C48" s="125"/>
      <c r="D48" s="125"/>
      <c r="E48" s="125"/>
      <c r="F48" s="125"/>
      <c r="G48" s="126"/>
      <c r="H48" s="125"/>
      <c r="I48" s="126"/>
      <c r="J48" s="125"/>
      <c r="K48" s="126"/>
      <c r="L48" s="128"/>
      <c r="M48" s="128"/>
      <c r="N48" s="128"/>
    </row>
    <row r="49" spans="1:14" s="31" customFormat="1" x14ac:dyDescent="0.2">
      <c r="A49" s="123"/>
      <c r="B49" s="124"/>
      <c r="C49" s="125"/>
      <c r="D49" s="125"/>
      <c r="E49" s="125"/>
      <c r="F49" s="125"/>
      <c r="G49" s="126"/>
      <c r="H49" s="125"/>
      <c r="I49" s="126"/>
      <c r="J49" s="125"/>
      <c r="K49" s="126"/>
      <c r="L49" s="128"/>
      <c r="M49" s="128"/>
      <c r="N49" s="128"/>
    </row>
    <row r="50" spans="1:14" s="31" customFormat="1" x14ac:dyDescent="0.2">
      <c r="A50" s="123"/>
      <c r="B50" s="124"/>
      <c r="C50" s="125"/>
      <c r="D50" s="125"/>
      <c r="E50" s="125"/>
      <c r="F50" s="125"/>
      <c r="G50" s="126"/>
      <c r="H50" s="125"/>
      <c r="I50" s="126"/>
      <c r="J50" s="125"/>
      <c r="K50" s="126"/>
      <c r="L50" s="128"/>
      <c r="M50" s="128"/>
      <c r="N50" s="128"/>
    </row>
    <row r="51" spans="1:14" s="31" customFormat="1" x14ac:dyDescent="0.2">
      <c r="A51" s="16" t="s">
        <v>7</v>
      </c>
      <c r="B51" s="124"/>
      <c r="C51" s="21"/>
      <c r="D51" s="21"/>
      <c r="E51" s="21"/>
      <c r="F51" s="21"/>
      <c r="G51" s="16"/>
      <c r="H51" s="59" t="s">
        <v>180</v>
      </c>
      <c r="I51" s="16"/>
      <c r="J51" s="16"/>
      <c r="K51" s="16"/>
      <c r="N51" s="46" t="str">
        <f>'Summary Payment Certification'!$H$58</f>
        <v>Revised 06/22/2022</v>
      </c>
    </row>
    <row r="52" spans="1:14" s="31" customFormat="1" x14ac:dyDescent="0.2">
      <c r="A52" s="283" t="s">
        <v>0</v>
      </c>
      <c r="B52" s="283"/>
      <c r="C52" s="283"/>
      <c r="D52" s="283"/>
      <c r="E52" s="283"/>
      <c r="F52" s="283"/>
      <c r="G52" s="283"/>
      <c r="H52" s="283"/>
      <c r="I52" s="283"/>
      <c r="J52" s="283"/>
      <c r="K52" s="283"/>
      <c r="L52" s="283"/>
      <c r="M52" s="283"/>
      <c r="N52" s="283"/>
    </row>
    <row r="53" spans="1:14" s="31" customFormat="1" x14ac:dyDescent="0.2">
      <c r="A53" s="285" t="s">
        <v>1</v>
      </c>
      <c r="B53" s="285"/>
      <c r="C53" s="285"/>
      <c r="D53" s="285"/>
      <c r="E53" s="285"/>
      <c r="F53" s="285"/>
      <c r="G53" s="285"/>
      <c r="H53" s="285"/>
      <c r="I53" s="285"/>
      <c r="J53" s="285"/>
      <c r="K53" s="285"/>
      <c r="L53" s="285"/>
      <c r="M53" s="285"/>
      <c r="N53" s="285"/>
    </row>
    <row r="54" spans="1:14" s="31" customFormat="1" x14ac:dyDescent="0.2">
      <c r="A54" s="372" t="s">
        <v>86</v>
      </c>
      <c r="B54" s="372"/>
      <c r="C54" s="372"/>
      <c r="D54" s="372"/>
      <c r="E54" s="372"/>
      <c r="F54" s="372"/>
      <c r="G54" s="372"/>
      <c r="H54" s="372"/>
      <c r="I54" s="372"/>
      <c r="J54" s="372"/>
      <c r="K54" s="372"/>
      <c r="L54" s="372"/>
      <c r="M54" s="372"/>
      <c r="N54" s="372"/>
    </row>
    <row r="55" spans="1:14" s="31" customFormat="1" ht="13.5" thickBot="1" x14ac:dyDescent="0.25">
      <c r="A55" s="286" t="s">
        <v>123</v>
      </c>
      <c r="B55" s="286"/>
      <c r="C55" s="286"/>
      <c r="D55" s="286"/>
      <c r="E55" s="286"/>
      <c r="F55" s="286"/>
      <c r="G55" s="286"/>
      <c r="H55" s="286"/>
      <c r="I55" s="286"/>
      <c r="J55" s="373"/>
      <c r="K55" s="373"/>
      <c r="L55" s="373"/>
      <c r="M55" s="373"/>
      <c r="N55" s="373"/>
    </row>
    <row r="56" spans="1:14" s="31" customFormat="1" x14ac:dyDescent="0.2">
      <c r="A56" s="8" t="s">
        <v>13</v>
      </c>
      <c r="B56" s="465" t="str">
        <f>IF('Project 2 - Items of Work'!$B$10="","",'Project 2 - Items of Work'!$B$10)</f>
        <v/>
      </c>
      <c r="C56" s="466"/>
      <c r="D56" s="466"/>
      <c r="E56" s="466"/>
      <c r="F56" s="466"/>
      <c r="G56" s="466"/>
      <c r="H56" s="466"/>
      <c r="I56" s="466"/>
      <c r="J56" s="446" t="s">
        <v>14</v>
      </c>
      <c r="K56" s="447"/>
      <c r="L56" s="142" t="str">
        <f>IF('Project 2 - Items of Work'!$J$10="","",'Project 2 - Items of Work'!$J$10)</f>
        <v/>
      </c>
      <c r="M56" s="143" t="s">
        <v>214</v>
      </c>
      <c r="N56" s="144" t="str">
        <f>IF('Project 2 - Items of Work'!$L$10="","",'Project 2 - Items of Work'!$L$10)</f>
        <v/>
      </c>
    </row>
    <row r="57" spans="1:14" s="31" customFormat="1" x14ac:dyDescent="0.2">
      <c r="A57" s="9" t="s">
        <v>8</v>
      </c>
      <c r="B57" s="465" t="str">
        <f>IF('Project 2 - Items of Work'!$B$11="","",'Project 2 - Items of Work'!$B$11)</f>
        <v/>
      </c>
      <c r="C57" s="466"/>
      <c r="D57" s="466"/>
      <c r="E57" s="466"/>
      <c r="F57" s="466"/>
      <c r="G57" s="466"/>
      <c r="H57" s="466"/>
      <c r="I57" s="466"/>
      <c r="J57" s="439" t="s">
        <v>15</v>
      </c>
      <c r="K57" s="440"/>
      <c r="L57" s="226" t="str">
        <f>IF('Project 2 - Items of Work'!$J$11="","",'Project 2 - Items of Work'!$J$11)</f>
        <v/>
      </c>
      <c r="M57" s="233" t="s">
        <v>212</v>
      </c>
      <c r="N57" s="148" t="str">
        <f>IF('Project 2 - Items of Work'!$L$11="","",'Project 2 - Items of Work'!$L$11)</f>
        <v/>
      </c>
    </row>
    <row r="58" spans="1:14" s="31" customFormat="1" ht="13.5" thickBot="1" x14ac:dyDescent="0.25">
      <c r="A58" s="9" t="s">
        <v>10</v>
      </c>
      <c r="B58" s="415" t="str">
        <f>IF('Project 2 - Items of Work'!$B$12="","",'Project 2 - Items of Work'!$B$12)</f>
        <v/>
      </c>
      <c r="C58" s="486"/>
      <c r="D58" s="486"/>
      <c r="E58" s="416"/>
      <c r="F58" s="89" t="s">
        <v>10</v>
      </c>
      <c r="G58" s="464" t="str">
        <f>IF('Project 2 - Items of Work'!$E$12="","",'Project 2 - Items of Work'!$E$12)</f>
        <v/>
      </c>
      <c r="H58" s="464"/>
      <c r="I58" s="415"/>
      <c r="J58" s="467" t="s">
        <v>9</v>
      </c>
      <c r="K58" s="468"/>
      <c r="L58" s="145" t="str">
        <f>IF('Project 2 - Items of Work'!$J$12="","",'Project 2 - Items of Work'!$J$12)</f>
        <v/>
      </c>
      <c r="M58" s="234" t="s">
        <v>210</v>
      </c>
      <c r="N58" s="147" t="str">
        <f>IF('Project 2 - Items of Work'!$L$12="","",'Project 2 - Items of Work'!$L$12)</f>
        <v/>
      </c>
    </row>
    <row r="59" spans="1:14" s="31" customFormat="1" x14ac:dyDescent="0.2">
      <c r="A59" s="9" t="s">
        <v>16</v>
      </c>
      <c r="B59" s="415" t="str">
        <f>IF('Project 2 - Items of Work'!$B$13="","",'Project 2 - Items of Work'!$B$13)</f>
        <v/>
      </c>
      <c r="C59" s="486"/>
      <c r="D59" s="486"/>
      <c r="E59" s="416"/>
      <c r="F59" s="233" t="s">
        <v>173</v>
      </c>
      <c r="G59" s="464" t="str">
        <f>IF('Project 2 - Items of Work'!$E$13="","",'Project 2 - Items of Work'!$E$13)</f>
        <v/>
      </c>
      <c r="H59" s="464"/>
      <c r="I59" s="464"/>
      <c r="J59" s="402" t="s">
        <v>211</v>
      </c>
      <c r="K59" s="403"/>
      <c r="L59" s="101" t="str">
        <f>IF('Project 2 - Items of Work'!$J$13="","",'Project 2 - Items of Work'!$J$13)</f>
        <v/>
      </c>
      <c r="M59" s="102" t="s">
        <v>213</v>
      </c>
      <c r="N59" s="101" t="str">
        <f>IF('Project 2 - Items of Work'!$L$13="","",'Project 2 - Items of Work'!$L$13)</f>
        <v/>
      </c>
    </row>
    <row r="60" spans="1:14" s="31" customFormat="1" ht="30" customHeight="1" x14ac:dyDescent="0.2">
      <c r="A60" s="430" t="s">
        <v>175</v>
      </c>
      <c r="B60" s="431"/>
      <c r="C60" s="431"/>
      <c r="D60" s="431"/>
      <c r="E60" s="431"/>
      <c r="F60" s="431"/>
      <c r="G60" s="431"/>
      <c r="H60" s="431"/>
      <c r="I60" s="431"/>
      <c r="J60" s="431"/>
      <c r="K60" s="431"/>
      <c r="L60" s="431"/>
      <c r="M60" s="431"/>
      <c r="N60" s="431"/>
    </row>
    <row r="61" spans="1:14" s="31" customFormat="1" ht="13.15" customHeight="1" x14ac:dyDescent="0.2">
      <c r="A61" s="444" t="s">
        <v>174</v>
      </c>
      <c r="B61" s="445"/>
      <c r="C61" s="445"/>
      <c r="D61" s="445"/>
      <c r="E61" s="445"/>
      <c r="F61" s="445"/>
      <c r="G61" s="445"/>
      <c r="H61" s="445"/>
      <c r="I61" s="445"/>
      <c r="J61" s="445"/>
      <c r="K61" s="445"/>
      <c r="L61" s="445"/>
      <c r="M61" s="445"/>
      <c r="N61" s="445"/>
    </row>
    <row r="62" spans="1:14" s="31" customFormat="1" ht="25.15" customHeight="1" x14ac:dyDescent="0.2">
      <c r="A62" s="441" t="s">
        <v>171</v>
      </c>
      <c r="B62" s="441" t="s">
        <v>172</v>
      </c>
      <c r="C62" s="441" t="s">
        <v>168</v>
      </c>
      <c r="D62" s="432" t="s">
        <v>218</v>
      </c>
      <c r="E62" s="433"/>
      <c r="F62" s="364" t="s">
        <v>160</v>
      </c>
      <c r="G62" s="438" t="s">
        <v>76</v>
      </c>
      <c r="H62" s="438"/>
      <c r="I62" s="438"/>
      <c r="J62" s="438"/>
      <c r="K62" s="438"/>
      <c r="L62" s="438"/>
      <c r="M62" s="410" t="s">
        <v>77</v>
      </c>
      <c r="N62" s="410"/>
    </row>
    <row r="63" spans="1:14" s="31" customFormat="1" x14ac:dyDescent="0.2">
      <c r="A63" s="442"/>
      <c r="B63" s="442"/>
      <c r="C63" s="442"/>
      <c r="D63" s="434"/>
      <c r="E63" s="435"/>
      <c r="F63" s="366"/>
      <c r="G63" s="411" t="s">
        <v>78</v>
      </c>
      <c r="H63" s="411"/>
      <c r="I63" s="411" t="s">
        <v>79</v>
      </c>
      <c r="J63" s="411"/>
      <c r="K63" s="411" t="s">
        <v>80</v>
      </c>
      <c r="L63" s="411"/>
      <c r="M63" s="410"/>
      <c r="N63" s="410"/>
    </row>
    <row r="64" spans="1:14" s="31" customFormat="1" x14ac:dyDescent="0.2">
      <c r="A64" s="443"/>
      <c r="B64" s="443"/>
      <c r="C64" s="443"/>
      <c r="D64" s="436"/>
      <c r="E64" s="437"/>
      <c r="F64" s="231" t="s">
        <v>82</v>
      </c>
      <c r="G64" s="232" t="s">
        <v>81</v>
      </c>
      <c r="H64" s="232" t="s">
        <v>82</v>
      </c>
      <c r="I64" s="232" t="s">
        <v>81</v>
      </c>
      <c r="J64" s="232" t="s">
        <v>82</v>
      </c>
      <c r="K64" s="232" t="s">
        <v>81</v>
      </c>
      <c r="L64" s="232" t="s">
        <v>82</v>
      </c>
      <c r="M64" s="232" t="s">
        <v>81</v>
      </c>
      <c r="N64" s="232" t="s">
        <v>82</v>
      </c>
    </row>
    <row r="65" spans="1:14" s="31" customFormat="1" x14ac:dyDescent="0.2">
      <c r="A65" s="237"/>
      <c r="B65" s="240" t="str">
        <f>IF(A65="","",VLOOKUP(A65,$A$18:$C$23,2,FALSE))</f>
        <v/>
      </c>
      <c r="C65" s="236"/>
      <c r="D65" s="448"/>
      <c r="E65" s="449"/>
      <c r="F65" s="185">
        <v>0</v>
      </c>
      <c r="G65" s="152">
        <v>0</v>
      </c>
      <c r="H65" s="186" t="str">
        <f>IF($N$11="Design-Build",SUM(F65*G65),"N/A")</f>
        <v>N/A</v>
      </c>
      <c r="I65" s="152">
        <v>0.7</v>
      </c>
      <c r="J65" s="186" t="str">
        <f>IF($N$11="Design-Build",SUM(F65*I65),"N/A")</f>
        <v>N/A</v>
      </c>
      <c r="K65" s="18">
        <f t="shared" ref="K65:K101" si="12">SUM(G65+I65)</f>
        <v>0.7</v>
      </c>
      <c r="L65" s="186" t="str">
        <f>IF($N$11="Design-Build",SUM(F65*K65),"N/A")</f>
        <v>N/A</v>
      </c>
      <c r="M65" s="18">
        <f>SUM(100%-K65)</f>
        <v>0.30000000000000004</v>
      </c>
      <c r="N65" s="186" t="str">
        <f>IF($N$11="Design-Build",SUM(F65-L65),"N/A")</f>
        <v>N/A</v>
      </c>
    </row>
    <row r="66" spans="1:14" s="31" customFormat="1" x14ac:dyDescent="0.2">
      <c r="A66" s="237"/>
      <c r="B66" s="240" t="str">
        <f>IF(A66="","",VLOOKUP(A66,$A$18:$C$23,2,FALSE))</f>
        <v/>
      </c>
      <c r="C66" s="236"/>
      <c r="D66" s="448"/>
      <c r="E66" s="449"/>
      <c r="F66" s="185">
        <v>0</v>
      </c>
      <c r="G66" s="152">
        <v>0</v>
      </c>
      <c r="H66" s="186" t="str">
        <f>IF($N$11="Design-Build",SUM(F66*G66),"N/A")</f>
        <v>N/A</v>
      </c>
      <c r="I66" s="152">
        <v>0.50739999999999996</v>
      </c>
      <c r="J66" s="186" t="str">
        <f>IF($N$11="Design-Build",SUM(F66*I66),"N/A")</f>
        <v>N/A</v>
      </c>
      <c r="K66" s="18">
        <f t="shared" si="12"/>
        <v>0.50739999999999996</v>
      </c>
      <c r="L66" s="186" t="str">
        <f>IF($N$11="Design-Build",SUM(F66*K66),"N/A")</f>
        <v>N/A</v>
      </c>
      <c r="M66" s="18">
        <f t="shared" ref="M66:M101" si="13">SUM(100%-K66)</f>
        <v>0.49260000000000004</v>
      </c>
      <c r="N66" s="186" t="str">
        <f>IF($N$11="Design-Build",SUM(F66-L66),"N/A")</f>
        <v>N/A</v>
      </c>
    </row>
    <row r="67" spans="1:14" s="31" customFormat="1" x14ac:dyDescent="0.2">
      <c r="A67" s="237"/>
      <c r="B67" s="240" t="str">
        <f t="shared" ref="B67:B101" si="14">IF(A67="","",VLOOKUP(A67,$A$18:$C$23,2,FALSE))</f>
        <v/>
      </c>
      <c r="C67" s="236"/>
      <c r="D67" s="448"/>
      <c r="E67" s="449"/>
      <c r="F67" s="185">
        <v>0</v>
      </c>
      <c r="G67" s="152">
        <v>0</v>
      </c>
      <c r="H67" s="186" t="str">
        <f>IF($N$11="Design-Build",SUM(F67*G67),"N/A")</f>
        <v>N/A</v>
      </c>
      <c r="I67" s="152">
        <v>1</v>
      </c>
      <c r="J67" s="186" t="str">
        <f t="shared" ref="J67:J101" si="15">IF($N$11="Design-Build",SUM(F67*I67),"N/A")</f>
        <v>N/A</v>
      </c>
      <c r="K67" s="18">
        <f t="shared" si="12"/>
        <v>1</v>
      </c>
      <c r="L67" s="186" t="str">
        <f t="shared" ref="L67:L101" si="16">IF($N$11="Design-Build",SUM(F67*K67),"N/A")</f>
        <v>N/A</v>
      </c>
      <c r="M67" s="18">
        <f t="shared" si="13"/>
        <v>0</v>
      </c>
      <c r="N67" s="186" t="str">
        <f t="shared" ref="N67:N101" si="17">IF($N$11="Design-Build",SUM(F67-L67),"N/A")</f>
        <v>N/A</v>
      </c>
    </row>
    <row r="68" spans="1:14" s="31" customFormat="1" x14ac:dyDescent="0.2">
      <c r="A68" s="237"/>
      <c r="B68" s="240" t="str">
        <f t="shared" si="14"/>
        <v/>
      </c>
      <c r="C68" s="236"/>
      <c r="D68" s="448"/>
      <c r="E68" s="449"/>
      <c r="F68" s="185">
        <v>0</v>
      </c>
      <c r="G68" s="152">
        <v>0</v>
      </c>
      <c r="H68" s="186" t="str">
        <f t="shared" ref="H68:H101" si="18">IF($N$11="Design-Build",SUM(F68*G68),"N/A")</f>
        <v>N/A</v>
      </c>
      <c r="I68" s="152">
        <v>1</v>
      </c>
      <c r="J68" s="186" t="str">
        <f t="shared" si="15"/>
        <v>N/A</v>
      </c>
      <c r="K68" s="18">
        <f t="shared" si="12"/>
        <v>1</v>
      </c>
      <c r="L68" s="186" t="str">
        <f t="shared" si="16"/>
        <v>N/A</v>
      </c>
      <c r="M68" s="18">
        <f t="shared" si="13"/>
        <v>0</v>
      </c>
      <c r="N68" s="186" t="str">
        <f t="shared" si="17"/>
        <v>N/A</v>
      </c>
    </row>
    <row r="69" spans="1:14" s="31" customFormat="1" x14ac:dyDescent="0.2">
      <c r="A69" s="237"/>
      <c r="B69" s="240" t="str">
        <f t="shared" si="14"/>
        <v/>
      </c>
      <c r="C69" s="236"/>
      <c r="D69" s="448"/>
      <c r="E69" s="449"/>
      <c r="F69" s="185">
        <v>0</v>
      </c>
      <c r="G69" s="152">
        <v>0</v>
      </c>
      <c r="H69" s="186" t="str">
        <f t="shared" si="18"/>
        <v>N/A</v>
      </c>
      <c r="I69" s="152">
        <v>0</v>
      </c>
      <c r="J69" s="186" t="str">
        <f t="shared" si="15"/>
        <v>N/A</v>
      </c>
      <c r="K69" s="18">
        <f t="shared" si="12"/>
        <v>0</v>
      </c>
      <c r="L69" s="186" t="str">
        <f t="shared" si="16"/>
        <v>N/A</v>
      </c>
      <c r="M69" s="18">
        <f t="shared" si="13"/>
        <v>1</v>
      </c>
      <c r="N69" s="186" t="str">
        <f t="shared" si="17"/>
        <v>N/A</v>
      </c>
    </row>
    <row r="70" spans="1:14" s="31" customFormat="1" x14ac:dyDescent="0.2">
      <c r="A70" s="237"/>
      <c r="B70" s="240" t="str">
        <f t="shared" si="14"/>
        <v/>
      </c>
      <c r="C70" s="236"/>
      <c r="D70" s="448"/>
      <c r="E70" s="449"/>
      <c r="F70" s="185">
        <v>0</v>
      </c>
      <c r="G70" s="152">
        <v>0</v>
      </c>
      <c r="H70" s="186" t="str">
        <f t="shared" si="18"/>
        <v>N/A</v>
      </c>
      <c r="I70" s="152">
        <v>0</v>
      </c>
      <c r="J70" s="186" t="str">
        <f t="shared" si="15"/>
        <v>N/A</v>
      </c>
      <c r="K70" s="18">
        <f t="shared" si="12"/>
        <v>0</v>
      </c>
      <c r="L70" s="186" t="str">
        <f t="shared" si="16"/>
        <v>N/A</v>
      </c>
      <c r="M70" s="18">
        <f t="shared" si="13"/>
        <v>1</v>
      </c>
      <c r="N70" s="186" t="str">
        <f t="shared" si="17"/>
        <v>N/A</v>
      </c>
    </row>
    <row r="71" spans="1:14" s="31" customFormat="1" x14ac:dyDescent="0.2">
      <c r="A71" s="237"/>
      <c r="B71" s="240" t="str">
        <f t="shared" si="14"/>
        <v/>
      </c>
      <c r="C71" s="236"/>
      <c r="D71" s="448"/>
      <c r="E71" s="449"/>
      <c r="F71" s="185">
        <v>0</v>
      </c>
      <c r="G71" s="152">
        <v>0</v>
      </c>
      <c r="H71" s="186" t="str">
        <f t="shared" si="18"/>
        <v>N/A</v>
      </c>
      <c r="I71" s="152">
        <v>0</v>
      </c>
      <c r="J71" s="186" t="str">
        <f t="shared" si="15"/>
        <v>N/A</v>
      </c>
      <c r="K71" s="18">
        <f t="shared" si="12"/>
        <v>0</v>
      </c>
      <c r="L71" s="186" t="str">
        <f t="shared" si="16"/>
        <v>N/A</v>
      </c>
      <c r="M71" s="18">
        <f t="shared" si="13"/>
        <v>1</v>
      </c>
      <c r="N71" s="186" t="str">
        <f t="shared" si="17"/>
        <v>N/A</v>
      </c>
    </row>
    <row r="72" spans="1:14" s="31" customFormat="1" x14ac:dyDescent="0.2">
      <c r="A72" s="237"/>
      <c r="B72" s="240" t="str">
        <f t="shared" si="14"/>
        <v/>
      </c>
      <c r="C72" s="236"/>
      <c r="D72" s="448"/>
      <c r="E72" s="449"/>
      <c r="F72" s="185">
        <v>0</v>
      </c>
      <c r="G72" s="152">
        <v>0</v>
      </c>
      <c r="H72" s="186" t="str">
        <f t="shared" si="18"/>
        <v>N/A</v>
      </c>
      <c r="I72" s="152">
        <v>0</v>
      </c>
      <c r="J72" s="186" t="str">
        <f t="shared" si="15"/>
        <v>N/A</v>
      </c>
      <c r="K72" s="18">
        <f t="shared" si="12"/>
        <v>0</v>
      </c>
      <c r="L72" s="186" t="str">
        <f t="shared" si="16"/>
        <v>N/A</v>
      </c>
      <c r="M72" s="18">
        <f t="shared" si="13"/>
        <v>1</v>
      </c>
      <c r="N72" s="186" t="str">
        <f t="shared" si="17"/>
        <v>N/A</v>
      </c>
    </row>
    <row r="73" spans="1:14" s="31" customFormat="1" x14ac:dyDescent="0.2">
      <c r="A73" s="237"/>
      <c r="B73" s="240" t="str">
        <f t="shared" si="14"/>
        <v/>
      </c>
      <c r="C73" s="236"/>
      <c r="D73" s="448"/>
      <c r="E73" s="449"/>
      <c r="F73" s="185">
        <v>0</v>
      </c>
      <c r="G73" s="152">
        <v>0</v>
      </c>
      <c r="H73" s="186" t="str">
        <f t="shared" si="18"/>
        <v>N/A</v>
      </c>
      <c r="I73" s="152">
        <v>0</v>
      </c>
      <c r="J73" s="186" t="str">
        <f t="shared" si="15"/>
        <v>N/A</v>
      </c>
      <c r="K73" s="18">
        <f t="shared" si="12"/>
        <v>0</v>
      </c>
      <c r="L73" s="186" t="str">
        <f t="shared" si="16"/>
        <v>N/A</v>
      </c>
      <c r="M73" s="18">
        <f t="shared" si="13"/>
        <v>1</v>
      </c>
      <c r="N73" s="186" t="str">
        <f t="shared" si="17"/>
        <v>N/A</v>
      </c>
    </row>
    <row r="74" spans="1:14" s="31" customFormat="1" x14ac:dyDescent="0.2">
      <c r="A74" s="237"/>
      <c r="B74" s="240" t="str">
        <f t="shared" si="14"/>
        <v/>
      </c>
      <c r="C74" s="236"/>
      <c r="D74" s="448"/>
      <c r="E74" s="449"/>
      <c r="F74" s="185">
        <v>0</v>
      </c>
      <c r="G74" s="152">
        <v>0</v>
      </c>
      <c r="H74" s="186" t="str">
        <f t="shared" si="18"/>
        <v>N/A</v>
      </c>
      <c r="I74" s="152">
        <v>0</v>
      </c>
      <c r="J74" s="186" t="str">
        <f t="shared" si="15"/>
        <v>N/A</v>
      </c>
      <c r="K74" s="18">
        <f t="shared" si="12"/>
        <v>0</v>
      </c>
      <c r="L74" s="186" t="str">
        <f t="shared" si="16"/>
        <v>N/A</v>
      </c>
      <c r="M74" s="18">
        <f t="shared" si="13"/>
        <v>1</v>
      </c>
      <c r="N74" s="186" t="str">
        <f t="shared" si="17"/>
        <v>N/A</v>
      </c>
    </row>
    <row r="75" spans="1:14" s="31" customFormat="1" x14ac:dyDescent="0.2">
      <c r="A75" s="237"/>
      <c r="B75" s="240" t="str">
        <f t="shared" si="14"/>
        <v/>
      </c>
      <c r="C75" s="236"/>
      <c r="D75" s="448"/>
      <c r="E75" s="449"/>
      <c r="F75" s="185">
        <v>0</v>
      </c>
      <c r="G75" s="152">
        <v>0</v>
      </c>
      <c r="H75" s="186" t="str">
        <f t="shared" si="18"/>
        <v>N/A</v>
      </c>
      <c r="I75" s="152">
        <v>0</v>
      </c>
      <c r="J75" s="186" t="str">
        <f t="shared" si="15"/>
        <v>N/A</v>
      </c>
      <c r="K75" s="18">
        <f t="shared" si="12"/>
        <v>0</v>
      </c>
      <c r="L75" s="186" t="str">
        <f t="shared" si="16"/>
        <v>N/A</v>
      </c>
      <c r="M75" s="18">
        <f t="shared" si="13"/>
        <v>1</v>
      </c>
      <c r="N75" s="186" t="str">
        <f t="shared" si="17"/>
        <v>N/A</v>
      </c>
    </row>
    <row r="76" spans="1:14" s="31" customFormat="1" x14ac:dyDescent="0.2">
      <c r="A76" s="237"/>
      <c r="B76" s="240" t="str">
        <f t="shared" si="14"/>
        <v/>
      </c>
      <c r="C76" s="236"/>
      <c r="D76" s="448"/>
      <c r="E76" s="449"/>
      <c r="F76" s="185">
        <v>0</v>
      </c>
      <c r="G76" s="152">
        <v>0</v>
      </c>
      <c r="H76" s="186" t="str">
        <f t="shared" si="18"/>
        <v>N/A</v>
      </c>
      <c r="I76" s="152">
        <v>0</v>
      </c>
      <c r="J76" s="186" t="str">
        <f t="shared" si="15"/>
        <v>N/A</v>
      </c>
      <c r="K76" s="18">
        <f t="shared" si="12"/>
        <v>0</v>
      </c>
      <c r="L76" s="186" t="str">
        <f t="shared" si="16"/>
        <v>N/A</v>
      </c>
      <c r="M76" s="18">
        <f t="shared" si="13"/>
        <v>1</v>
      </c>
      <c r="N76" s="186" t="str">
        <f t="shared" si="17"/>
        <v>N/A</v>
      </c>
    </row>
    <row r="77" spans="1:14" s="31" customFormat="1" x14ac:dyDescent="0.2">
      <c r="A77" s="237"/>
      <c r="B77" s="240" t="str">
        <f t="shared" si="14"/>
        <v/>
      </c>
      <c r="C77" s="236"/>
      <c r="D77" s="448"/>
      <c r="E77" s="449"/>
      <c r="F77" s="185">
        <v>0</v>
      </c>
      <c r="G77" s="152">
        <v>0</v>
      </c>
      <c r="H77" s="186" t="str">
        <f t="shared" si="18"/>
        <v>N/A</v>
      </c>
      <c r="I77" s="152">
        <v>0</v>
      </c>
      <c r="J77" s="186" t="str">
        <f t="shared" si="15"/>
        <v>N/A</v>
      </c>
      <c r="K77" s="18">
        <f t="shared" si="12"/>
        <v>0</v>
      </c>
      <c r="L77" s="186" t="str">
        <f t="shared" si="16"/>
        <v>N/A</v>
      </c>
      <c r="M77" s="18">
        <f t="shared" si="13"/>
        <v>1</v>
      </c>
      <c r="N77" s="186" t="str">
        <f t="shared" si="17"/>
        <v>N/A</v>
      </c>
    </row>
    <row r="78" spans="1:14" s="31" customFormat="1" x14ac:dyDescent="0.2">
      <c r="A78" s="237"/>
      <c r="B78" s="240" t="str">
        <f t="shared" si="14"/>
        <v/>
      </c>
      <c r="C78" s="236"/>
      <c r="D78" s="448"/>
      <c r="E78" s="449"/>
      <c r="F78" s="185">
        <v>0</v>
      </c>
      <c r="G78" s="152">
        <v>0</v>
      </c>
      <c r="H78" s="186" t="str">
        <f t="shared" si="18"/>
        <v>N/A</v>
      </c>
      <c r="I78" s="152">
        <v>0</v>
      </c>
      <c r="J78" s="186" t="str">
        <f t="shared" si="15"/>
        <v>N/A</v>
      </c>
      <c r="K78" s="18">
        <f t="shared" si="12"/>
        <v>0</v>
      </c>
      <c r="L78" s="186" t="str">
        <f t="shared" si="16"/>
        <v>N/A</v>
      </c>
      <c r="M78" s="18">
        <f t="shared" si="13"/>
        <v>1</v>
      </c>
      <c r="N78" s="186" t="str">
        <f t="shared" si="17"/>
        <v>N/A</v>
      </c>
    </row>
    <row r="79" spans="1:14" s="31" customFormat="1" x14ac:dyDescent="0.2">
      <c r="A79" s="237"/>
      <c r="B79" s="240" t="str">
        <f t="shared" si="14"/>
        <v/>
      </c>
      <c r="C79" s="236"/>
      <c r="D79" s="448"/>
      <c r="E79" s="449"/>
      <c r="F79" s="185">
        <v>0</v>
      </c>
      <c r="G79" s="152">
        <v>0</v>
      </c>
      <c r="H79" s="186" t="str">
        <f t="shared" si="18"/>
        <v>N/A</v>
      </c>
      <c r="I79" s="152">
        <v>0</v>
      </c>
      <c r="J79" s="186" t="str">
        <f t="shared" si="15"/>
        <v>N/A</v>
      </c>
      <c r="K79" s="18">
        <f t="shared" si="12"/>
        <v>0</v>
      </c>
      <c r="L79" s="186" t="str">
        <f t="shared" si="16"/>
        <v>N/A</v>
      </c>
      <c r="M79" s="18">
        <f t="shared" si="13"/>
        <v>1</v>
      </c>
      <c r="N79" s="186" t="str">
        <f t="shared" si="17"/>
        <v>N/A</v>
      </c>
    </row>
    <row r="80" spans="1:14" s="31" customFormat="1" x14ac:dyDescent="0.2">
      <c r="A80" s="237"/>
      <c r="B80" s="240" t="str">
        <f t="shared" si="14"/>
        <v/>
      </c>
      <c r="C80" s="236"/>
      <c r="D80" s="448"/>
      <c r="E80" s="449"/>
      <c r="F80" s="185">
        <v>0</v>
      </c>
      <c r="G80" s="152">
        <v>0</v>
      </c>
      <c r="H80" s="186" t="str">
        <f t="shared" si="18"/>
        <v>N/A</v>
      </c>
      <c r="I80" s="152">
        <v>0</v>
      </c>
      <c r="J80" s="186" t="str">
        <f t="shared" si="15"/>
        <v>N/A</v>
      </c>
      <c r="K80" s="18">
        <f t="shared" si="12"/>
        <v>0</v>
      </c>
      <c r="L80" s="186" t="str">
        <f t="shared" si="16"/>
        <v>N/A</v>
      </c>
      <c r="M80" s="18">
        <f t="shared" si="13"/>
        <v>1</v>
      </c>
      <c r="N80" s="186" t="str">
        <f t="shared" si="17"/>
        <v>N/A</v>
      </c>
    </row>
    <row r="81" spans="1:14" s="31" customFormat="1" x14ac:dyDescent="0.2">
      <c r="A81" s="237"/>
      <c r="B81" s="240" t="str">
        <f t="shared" si="14"/>
        <v/>
      </c>
      <c r="C81" s="236"/>
      <c r="D81" s="448"/>
      <c r="E81" s="449"/>
      <c r="F81" s="185">
        <v>0</v>
      </c>
      <c r="G81" s="152">
        <v>0</v>
      </c>
      <c r="H81" s="186" t="str">
        <f t="shared" si="18"/>
        <v>N/A</v>
      </c>
      <c r="I81" s="152">
        <v>0</v>
      </c>
      <c r="J81" s="186" t="str">
        <f t="shared" si="15"/>
        <v>N/A</v>
      </c>
      <c r="K81" s="18">
        <f t="shared" si="12"/>
        <v>0</v>
      </c>
      <c r="L81" s="186" t="str">
        <f t="shared" si="16"/>
        <v>N/A</v>
      </c>
      <c r="M81" s="18">
        <f t="shared" ref="M81:M85" si="19">SUM(100%-K81)</f>
        <v>1</v>
      </c>
      <c r="N81" s="186" t="str">
        <f t="shared" si="17"/>
        <v>N/A</v>
      </c>
    </row>
    <row r="82" spans="1:14" s="31" customFormat="1" x14ac:dyDescent="0.2">
      <c r="A82" s="237"/>
      <c r="B82" s="240" t="str">
        <f t="shared" si="14"/>
        <v/>
      </c>
      <c r="C82" s="236"/>
      <c r="D82" s="448"/>
      <c r="E82" s="449"/>
      <c r="F82" s="185">
        <v>0</v>
      </c>
      <c r="G82" s="152">
        <v>0</v>
      </c>
      <c r="H82" s="186" t="str">
        <f t="shared" si="18"/>
        <v>N/A</v>
      </c>
      <c r="I82" s="152">
        <v>0</v>
      </c>
      <c r="J82" s="186" t="str">
        <f t="shared" si="15"/>
        <v>N/A</v>
      </c>
      <c r="K82" s="18">
        <f t="shared" si="12"/>
        <v>0</v>
      </c>
      <c r="L82" s="186" t="str">
        <f t="shared" si="16"/>
        <v>N/A</v>
      </c>
      <c r="M82" s="18">
        <f t="shared" si="19"/>
        <v>1</v>
      </c>
      <c r="N82" s="186" t="str">
        <f t="shared" si="17"/>
        <v>N/A</v>
      </c>
    </row>
    <row r="83" spans="1:14" s="31" customFormat="1" x14ac:dyDescent="0.2">
      <c r="A83" s="237"/>
      <c r="B83" s="240" t="str">
        <f t="shared" si="14"/>
        <v/>
      </c>
      <c r="C83" s="236"/>
      <c r="D83" s="448"/>
      <c r="E83" s="449"/>
      <c r="F83" s="185">
        <v>0</v>
      </c>
      <c r="G83" s="152">
        <v>0</v>
      </c>
      <c r="H83" s="186" t="str">
        <f t="shared" si="18"/>
        <v>N/A</v>
      </c>
      <c r="I83" s="152">
        <v>0</v>
      </c>
      <c r="J83" s="186" t="str">
        <f t="shared" si="15"/>
        <v>N/A</v>
      </c>
      <c r="K83" s="18">
        <f t="shared" si="12"/>
        <v>0</v>
      </c>
      <c r="L83" s="186" t="str">
        <f t="shared" si="16"/>
        <v>N/A</v>
      </c>
      <c r="M83" s="18">
        <f t="shared" si="19"/>
        <v>1</v>
      </c>
      <c r="N83" s="186" t="str">
        <f t="shared" si="17"/>
        <v>N/A</v>
      </c>
    </row>
    <row r="84" spans="1:14" s="31" customFormat="1" x14ac:dyDescent="0.2">
      <c r="A84" s="237"/>
      <c r="B84" s="240" t="str">
        <f t="shared" si="14"/>
        <v/>
      </c>
      <c r="C84" s="236"/>
      <c r="D84" s="448"/>
      <c r="E84" s="449"/>
      <c r="F84" s="185">
        <v>0</v>
      </c>
      <c r="G84" s="152">
        <v>0</v>
      </c>
      <c r="H84" s="186" t="str">
        <f t="shared" si="18"/>
        <v>N/A</v>
      </c>
      <c r="I84" s="152">
        <v>0</v>
      </c>
      <c r="J84" s="186" t="str">
        <f t="shared" si="15"/>
        <v>N/A</v>
      </c>
      <c r="K84" s="18">
        <f t="shared" si="12"/>
        <v>0</v>
      </c>
      <c r="L84" s="186" t="str">
        <f t="shared" si="16"/>
        <v>N/A</v>
      </c>
      <c r="M84" s="18">
        <f t="shared" si="19"/>
        <v>1</v>
      </c>
      <c r="N84" s="186" t="str">
        <f t="shared" si="17"/>
        <v>N/A</v>
      </c>
    </row>
    <row r="85" spans="1:14" s="31" customFormat="1" x14ac:dyDescent="0.2">
      <c r="A85" s="237"/>
      <c r="B85" s="240" t="str">
        <f>IF(A85="","",VLOOKUP(A85,$A$18:$C$23,2,FALSE))</f>
        <v/>
      </c>
      <c r="C85" s="236"/>
      <c r="D85" s="448"/>
      <c r="E85" s="449"/>
      <c r="F85" s="185">
        <v>0</v>
      </c>
      <c r="G85" s="152">
        <v>0</v>
      </c>
      <c r="H85" s="186" t="str">
        <f t="shared" si="18"/>
        <v>N/A</v>
      </c>
      <c r="I85" s="152">
        <v>0</v>
      </c>
      <c r="J85" s="186" t="str">
        <f t="shared" si="15"/>
        <v>N/A</v>
      </c>
      <c r="K85" s="18">
        <f t="shared" si="12"/>
        <v>0</v>
      </c>
      <c r="L85" s="186" t="str">
        <f t="shared" si="16"/>
        <v>N/A</v>
      </c>
      <c r="M85" s="18">
        <f t="shared" si="19"/>
        <v>1</v>
      </c>
      <c r="N85" s="186" t="str">
        <f t="shared" si="17"/>
        <v>N/A</v>
      </c>
    </row>
    <row r="86" spans="1:14" s="31" customFormat="1" x14ac:dyDescent="0.2">
      <c r="A86" s="237"/>
      <c r="B86" s="240" t="str">
        <f t="shared" ref="B86:B89" si="20">IF(A86="","",VLOOKUP(A86,$A$18:$C$23,2,FALSE))</f>
        <v/>
      </c>
      <c r="C86" s="236"/>
      <c r="D86" s="448"/>
      <c r="E86" s="449"/>
      <c r="F86" s="185">
        <v>0</v>
      </c>
      <c r="G86" s="152">
        <v>0</v>
      </c>
      <c r="H86" s="186" t="str">
        <f t="shared" si="18"/>
        <v>N/A</v>
      </c>
      <c r="I86" s="152">
        <v>0</v>
      </c>
      <c r="J86" s="186" t="str">
        <f t="shared" si="15"/>
        <v>N/A</v>
      </c>
      <c r="K86" s="18">
        <f t="shared" ref="K86:K89" si="21">SUM(G86+I86)</f>
        <v>0</v>
      </c>
      <c r="L86" s="186" t="str">
        <f t="shared" si="16"/>
        <v>N/A</v>
      </c>
      <c r="M86" s="18">
        <f t="shared" ref="M86:M89" si="22">SUM(100%-K86)</f>
        <v>1</v>
      </c>
      <c r="N86" s="186" t="str">
        <f t="shared" si="17"/>
        <v>N/A</v>
      </c>
    </row>
    <row r="87" spans="1:14" s="31" customFormat="1" x14ac:dyDescent="0.2">
      <c r="A87" s="237"/>
      <c r="B87" s="240" t="str">
        <f t="shared" si="20"/>
        <v/>
      </c>
      <c r="C87" s="236"/>
      <c r="D87" s="448"/>
      <c r="E87" s="449"/>
      <c r="F87" s="185">
        <v>0</v>
      </c>
      <c r="G87" s="152">
        <v>0</v>
      </c>
      <c r="H87" s="186" t="str">
        <f t="shared" si="18"/>
        <v>N/A</v>
      </c>
      <c r="I87" s="152">
        <v>0</v>
      </c>
      <c r="J87" s="186" t="str">
        <f t="shared" si="15"/>
        <v>N/A</v>
      </c>
      <c r="K87" s="18">
        <f t="shared" si="21"/>
        <v>0</v>
      </c>
      <c r="L87" s="186" t="str">
        <f t="shared" si="16"/>
        <v>N/A</v>
      </c>
      <c r="M87" s="18">
        <f t="shared" si="22"/>
        <v>1</v>
      </c>
      <c r="N87" s="186" t="str">
        <f t="shared" si="17"/>
        <v>N/A</v>
      </c>
    </row>
    <row r="88" spans="1:14" s="31" customFormat="1" x14ac:dyDescent="0.2">
      <c r="A88" s="237"/>
      <c r="B88" s="240" t="str">
        <f t="shared" si="20"/>
        <v/>
      </c>
      <c r="C88" s="236"/>
      <c r="D88" s="448"/>
      <c r="E88" s="449"/>
      <c r="F88" s="185">
        <v>0</v>
      </c>
      <c r="G88" s="152">
        <v>0</v>
      </c>
      <c r="H88" s="186" t="str">
        <f t="shared" si="18"/>
        <v>N/A</v>
      </c>
      <c r="I88" s="152">
        <v>0</v>
      </c>
      <c r="J88" s="186" t="str">
        <f t="shared" si="15"/>
        <v>N/A</v>
      </c>
      <c r="K88" s="18">
        <f t="shared" si="21"/>
        <v>0</v>
      </c>
      <c r="L88" s="186" t="str">
        <f t="shared" si="16"/>
        <v>N/A</v>
      </c>
      <c r="M88" s="18">
        <f t="shared" si="22"/>
        <v>1</v>
      </c>
      <c r="N88" s="186" t="str">
        <f t="shared" si="17"/>
        <v>N/A</v>
      </c>
    </row>
    <row r="89" spans="1:14" s="31" customFormat="1" x14ac:dyDescent="0.2">
      <c r="A89" s="237"/>
      <c r="B89" s="240" t="str">
        <f t="shared" si="20"/>
        <v/>
      </c>
      <c r="C89" s="236"/>
      <c r="D89" s="448"/>
      <c r="E89" s="449"/>
      <c r="F89" s="185">
        <v>0</v>
      </c>
      <c r="G89" s="152">
        <v>0</v>
      </c>
      <c r="H89" s="186" t="str">
        <f t="shared" si="18"/>
        <v>N/A</v>
      </c>
      <c r="I89" s="152">
        <v>0</v>
      </c>
      <c r="J89" s="186" t="str">
        <f t="shared" si="15"/>
        <v>N/A</v>
      </c>
      <c r="K89" s="18">
        <f t="shared" si="21"/>
        <v>0</v>
      </c>
      <c r="L89" s="186" t="str">
        <f t="shared" si="16"/>
        <v>N/A</v>
      </c>
      <c r="M89" s="18">
        <f t="shared" si="22"/>
        <v>1</v>
      </c>
      <c r="N89" s="186" t="str">
        <f t="shared" si="17"/>
        <v>N/A</v>
      </c>
    </row>
    <row r="90" spans="1:14" s="31" customFormat="1" x14ac:dyDescent="0.2">
      <c r="A90" s="237"/>
      <c r="B90" s="240" t="str">
        <f t="shared" si="14"/>
        <v/>
      </c>
      <c r="C90" s="236"/>
      <c r="D90" s="448"/>
      <c r="E90" s="449"/>
      <c r="F90" s="185">
        <v>0</v>
      </c>
      <c r="G90" s="152">
        <v>0</v>
      </c>
      <c r="H90" s="186" t="str">
        <f t="shared" si="18"/>
        <v>N/A</v>
      </c>
      <c r="I90" s="152">
        <v>0</v>
      </c>
      <c r="J90" s="186" t="str">
        <f t="shared" si="15"/>
        <v>N/A</v>
      </c>
      <c r="K90" s="18">
        <f t="shared" si="12"/>
        <v>0</v>
      </c>
      <c r="L90" s="186" t="str">
        <f t="shared" si="16"/>
        <v>N/A</v>
      </c>
      <c r="M90" s="18">
        <f t="shared" si="13"/>
        <v>1</v>
      </c>
      <c r="N90" s="186" t="str">
        <f t="shared" si="17"/>
        <v>N/A</v>
      </c>
    </row>
    <row r="91" spans="1:14" s="31" customFormat="1" x14ac:dyDescent="0.2">
      <c r="A91" s="237"/>
      <c r="B91" s="240" t="str">
        <f t="shared" si="14"/>
        <v/>
      </c>
      <c r="C91" s="236"/>
      <c r="D91" s="448"/>
      <c r="E91" s="449"/>
      <c r="F91" s="185">
        <v>0</v>
      </c>
      <c r="G91" s="152">
        <v>0</v>
      </c>
      <c r="H91" s="186" t="str">
        <f t="shared" si="18"/>
        <v>N/A</v>
      </c>
      <c r="I91" s="152">
        <v>0</v>
      </c>
      <c r="J91" s="186" t="str">
        <f t="shared" si="15"/>
        <v>N/A</v>
      </c>
      <c r="K91" s="18">
        <f t="shared" si="12"/>
        <v>0</v>
      </c>
      <c r="L91" s="186" t="str">
        <f t="shared" si="16"/>
        <v>N/A</v>
      </c>
      <c r="M91" s="18">
        <f t="shared" si="13"/>
        <v>1</v>
      </c>
      <c r="N91" s="186" t="str">
        <f t="shared" si="17"/>
        <v>N/A</v>
      </c>
    </row>
    <row r="92" spans="1:14" s="31" customFormat="1" x14ac:dyDescent="0.2">
      <c r="A92" s="237"/>
      <c r="B92" s="240" t="str">
        <f>IF(A92="","",VLOOKUP(A92,$A$18:$C$23,2,FALSE))</f>
        <v/>
      </c>
      <c r="C92" s="236"/>
      <c r="D92" s="448"/>
      <c r="E92" s="449"/>
      <c r="F92" s="185">
        <v>0</v>
      </c>
      <c r="G92" s="152">
        <v>0</v>
      </c>
      <c r="H92" s="186" t="str">
        <f t="shared" si="18"/>
        <v>N/A</v>
      </c>
      <c r="I92" s="152">
        <v>0</v>
      </c>
      <c r="J92" s="186" t="str">
        <f t="shared" si="15"/>
        <v>N/A</v>
      </c>
      <c r="K92" s="18">
        <f t="shared" si="12"/>
        <v>0</v>
      </c>
      <c r="L92" s="186" t="str">
        <f t="shared" si="16"/>
        <v>N/A</v>
      </c>
      <c r="M92" s="18">
        <f t="shared" si="13"/>
        <v>1</v>
      </c>
      <c r="N92" s="186" t="str">
        <f t="shared" si="17"/>
        <v>N/A</v>
      </c>
    </row>
    <row r="93" spans="1:14" s="31" customFormat="1" x14ac:dyDescent="0.2">
      <c r="A93" s="237"/>
      <c r="B93" s="240" t="str">
        <f t="shared" ref="B93:B94" si="23">IF(A93="","",VLOOKUP(A93,$A$18:$C$23,2,FALSE))</f>
        <v/>
      </c>
      <c r="C93" s="236"/>
      <c r="D93" s="448"/>
      <c r="E93" s="449"/>
      <c r="F93" s="185">
        <v>0</v>
      </c>
      <c r="G93" s="152">
        <v>0</v>
      </c>
      <c r="H93" s="186" t="str">
        <f t="shared" si="18"/>
        <v>N/A</v>
      </c>
      <c r="I93" s="152">
        <v>0</v>
      </c>
      <c r="J93" s="186" t="str">
        <f t="shared" si="15"/>
        <v>N/A</v>
      </c>
      <c r="K93" s="18">
        <f t="shared" si="12"/>
        <v>0</v>
      </c>
      <c r="L93" s="186" t="str">
        <f t="shared" si="16"/>
        <v>N/A</v>
      </c>
      <c r="M93" s="18">
        <f t="shared" si="13"/>
        <v>1</v>
      </c>
      <c r="N93" s="186" t="str">
        <f t="shared" si="17"/>
        <v>N/A</v>
      </c>
    </row>
    <row r="94" spans="1:14" s="31" customFormat="1" x14ac:dyDescent="0.2">
      <c r="A94" s="237"/>
      <c r="B94" s="240" t="str">
        <f t="shared" si="23"/>
        <v/>
      </c>
      <c r="C94" s="236"/>
      <c r="D94" s="448"/>
      <c r="E94" s="449"/>
      <c r="F94" s="185">
        <v>0</v>
      </c>
      <c r="G94" s="152">
        <v>0</v>
      </c>
      <c r="H94" s="186" t="str">
        <f t="shared" si="18"/>
        <v>N/A</v>
      </c>
      <c r="I94" s="152">
        <v>0</v>
      </c>
      <c r="J94" s="186" t="str">
        <f t="shared" si="15"/>
        <v>N/A</v>
      </c>
      <c r="K94" s="18">
        <f t="shared" ref="K94:K96" si="24">SUM(G94+I94)</f>
        <v>0</v>
      </c>
      <c r="L94" s="186" t="str">
        <f t="shared" si="16"/>
        <v>N/A</v>
      </c>
      <c r="M94" s="18">
        <f t="shared" ref="M94:M96" si="25">SUM(100%-K94)</f>
        <v>1</v>
      </c>
      <c r="N94" s="186" t="str">
        <f t="shared" si="17"/>
        <v>N/A</v>
      </c>
    </row>
    <row r="95" spans="1:14" s="31" customFormat="1" x14ac:dyDescent="0.2">
      <c r="A95" s="237"/>
      <c r="B95" s="240" t="str">
        <f>IF(A95="","",VLOOKUP(A95,$A$18:$C$23,2,FALSE))</f>
        <v/>
      </c>
      <c r="C95" s="236"/>
      <c r="D95" s="448"/>
      <c r="E95" s="449"/>
      <c r="F95" s="185">
        <v>0</v>
      </c>
      <c r="G95" s="152">
        <v>0</v>
      </c>
      <c r="H95" s="186" t="str">
        <f t="shared" si="18"/>
        <v>N/A</v>
      </c>
      <c r="I95" s="152">
        <v>0</v>
      </c>
      <c r="J95" s="186" t="str">
        <f t="shared" si="15"/>
        <v>N/A</v>
      </c>
      <c r="K95" s="18">
        <f t="shared" si="24"/>
        <v>0</v>
      </c>
      <c r="L95" s="186" t="str">
        <f t="shared" si="16"/>
        <v>N/A</v>
      </c>
      <c r="M95" s="18">
        <f t="shared" si="25"/>
        <v>1</v>
      </c>
      <c r="N95" s="186" t="str">
        <f t="shared" si="17"/>
        <v>N/A</v>
      </c>
    </row>
    <row r="96" spans="1:14" s="31" customFormat="1" x14ac:dyDescent="0.2">
      <c r="A96" s="237"/>
      <c r="B96" s="240" t="str">
        <f t="shared" ref="B96" si="26">IF(A96="","",VLOOKUP(A96,$A$18:$C$23,2,FALSE))</f>
        <v/>
      </c>
      <c r="C96" s="236"/>
      <c r="D96" s="448"/>
      <c r="E96" s="449"/>
      <c r="F96" s="185">
        <v>0</v>
      </c>
      <c r="G96" s="152">
        <v>0</v>
      </c>
      <c r="H96" s="186" t="str">
        <f t="shared" si="18"/>
        <v>N/A</v>
      </c>
      <c r="I96" s="152">
        <v>0</v>
      </c>
      <c r="J96" s="186" t="str">
        <f t="shared" si="15"/>
        <v>N/A</v>
      </c>
      <c r="K96" s="18">
        <f t="shared" si="24"/>
        <v>0</v>
      </c>
      <c r="L96" s="186" t="str">
        <f t="shared" si="16"/>
        <v>N/A</v>
      </c>
      <c r="M96" s="18">
        <f t="shared" si="25"/>
        <v>1</v>
      </c>
      <c r="N96" s="186" t="str">
        <f t="shared" si="17"/>
        <v>N/A</v>
      </c>
    </row>
    <row r="97" spans="1:14" s="31" customFormat="1" x14ac:dyDescent="0.2">
      <c r="A97" s="237"/>
      <c r="B97" s="240" t="str">
        <f t="shared" si="14"/>
        <v/>
      </c>
      <c r="C97" s="236"/>
      <c r="D97" s="448"/>
      <c r="E97" s="449"/>
      <c r="F97" s="185">
        <v>0</v>
      </c>
      <c r="G97" s="152">
        <v>0</v>
      </c>
      <c r="H97" s="186" t="str">
        <f t="shared" si="18"/>
        <v>N/A</v>
      </c>
      <c r="I97" s="152">
        <v>0</v>
      </c>
      <c r="J97" s="186" t="str">
        <f t="shared" si="15"/>
        <v>N/A</v>
      </c>
      <c r="K97" s="18">
        <f t="shared" si="12"/>
        <v>0</v>
      </c>
      <c r="L97" s="186" t="str">
        <f t="shared" si="16"/>
        <v>N/A</v>
      </c>
      <c r="M97" s="18">
        <f t="shared" si="13"/>
        <v>1</v>
      </c>
      <c r="N97" s="186" t="str">
        <f t="shared" si="17"/>
        <v>N/A</v>
      </c>
    </row>
    <row r="98" spans="1:14" s="31" customFormat="1" x14ac:dyDescent="0.2">
      <c r="A98" s="237"/>
      <c r="B98" s="240" t="str">
        <f>IF(A98="","",VLOOKUP(A98,$A$18:$C$23,2,FALSE))</f>
        <v/>
      </c>
      <c r="C98" s="236"/>
      <c r="D98" s="448"/>
      <c r="E98" s="449"/>
      <c r="F98" s="185">
        <v>0</v>
      </c>
      <c r="G98" s="152">
        <v>0</v>
      </c>
      <c r="H98" s="186" t="str">
        <f t="shared" si="18"/>
        <v>N/A</v>
      </c>
      <c r="I98" s="152">
        <v>0</v>
      </c>
      <c r="J98" s="186" t="str">
        <f t="shared" si="15"/>
        <v>N/A</v>
      </c>
      <c r="K98" s="18">
        <f t="shared" si="12"/>
        <v>0</v>
      </c>
      <c r="L98" s="186" t="str">
        <f t="shared" si="16"/>
        <v>N/A</v>
      </c>
      <c r="M98" s="18">
        <f t="shared" si="13"/>
        <v>1</v>
      </c>
      <c r="N98" s="186" t="str">
        <f t="shared" si="17"/>
        <v>N/A</v>
      </c>
    </row>
    <row r="99" spans="1:14" s="31" customFormat="1" x14ac:dyDescent="0.2">
      <c r="A99" s="237"/>
      <c r="B99" s="240" t="str">
        <f t="shared" si="14"/>
        <v/>
      </c>
      <c r="C99" s="236"/>
      <c r="D99" s="448"/>
      <c r="E99" s="449"/>
      <c r="F99" s="185">
        <v>0</v>
      </c>
      <c r="G99" s="152">
        <v>0</v>
      </c>
      <c r="H99" s="186" t="str">
        <f t="shared" si="18"/>
        <v>N/A</v>
      </c>
      <c r="I99" s="152">
        <v>0</v>
      </c>
      <c r="J99" s="186" t="str">
        <f t="shared" si="15"/>
        <v>N/A</v>
      </c>
      <c r="K99" s="18">
        <f t="shared" si="12"/>
        <v>0</v>
      </c>
      <c r="L99" s="186" t="str">
        <f t="shared" si="16"/>
        <v>N/A</v>
      </c>
      <c r="M99" s="18">
        <f t="shared" si="13"/>
        <v>1</v>
      </c>
      <c r="N99" s="186" t="str">
        <f t="shared" si="17"/>
        <v>N/A</v>
      </c>
    </row>
    <row r="100" spans="1:14" s="31" customFormat="1" x14ac:dyDescent="0.2">
      <c r="A100" s="237"/>
      <c r="B100" s="240" t="str">
        <f t="shared" si="14"/>
        <v/>
      </c>
      <c r="C100" s="236"/>
      <c r="D100" s="448"/>
      <c r="E100" s="449"/>
      <c r="F100" s="185">
        <v>0</v>
      </c>
      <c r="G100" s="152">
        <v>0</v>
      </c>
      <c r="H100" s="186" t="str">
        <f t="shared" si="18"/>
        <v>N/A</v>
      </c>
      <c r="I100" s="152">
        <v>0</v>
      </c>
      <c r="J100" s="186" t="str">
        <f t="shared" si="15"/>
        <v>N/A</v>
      </c>
      <c r="K100" s="18">
        <f t="shared" si="12"/>
        <v>0</v>
      </c>
      <c r="L100" s="186" t="str">
        <f t="shared" si="16"/>
        <v>N/A</v>
      </c>
      <c r="M100" s="18">
        <f t="shared" si="13"/>
        <v>1</v>
      </c>
      <c r="N100" s="186" t="str">
        <f t="shared" si="17"/>
        <v>N/A</v>
      </c>
    </row>
    <row r="101" spans="1:14" s="31" customFormat="1" x14ac:dyDescent="0.2">
      <c r="A101" s="237"/>
      <c r="B101" s="240" t="str">
        <f t="shared" si="14"/>
        <v/>
      </c>
      <c r="C101" s="236"/>
      <c r="D101" s="448"/>
      <c r="E101" s="449"/>
      <c r="F101" s="185">
        <v>0</v>
      </c>
      <c r="G101" s="153">
        <v>0</v>
      </c>
      <c r="H101" s="186" t="str">
        <f t="shared" si="18"/>
        <v>N/A</v>
      </c>
      <c r="I101" s="152">
        <v>0</v>
      </c>
      <c r="J101" s="186" t="str">
        <f t="shared" si="15"/>
        <v>N/A</v>
      </c>
      <c r="K101" s="18">
        <f t="shared" si="12"/>
        <v>0</v>
      </c>
      <c r="L101" s="186" t="str">
        <f t="shared" si="16"/>
        <v>N/A</v>
      </c>
      <c r="M101" s="18">
        <f t="shared" si="13"/>
        <v>1</v>
      </c>
      <c r="N101" s="186" t="str">
        <f t="shared" si="17"/>
        <v>N/A</v>
      </c>
    </row>
    <row r="102" spans="1:14" s="31" customFormat="1" x14ac:dyDescent="0.2">
      <c r="A102" s="22"/>
      <c r="B102" s="424" t="s">
        <v>176</v>
      </c>
      <c r="C102" s="424"/>
      <c r="D102" s="424"/>
      <c r="E102" s="425"/>
      <c r="F102" s="197" t="str">
        <f>IF($N$11="Design-Build",SUMIF(F65:F101,"&gt;0"),"N/A")</f>
        <v>N/A</v>
      </c>
      <c r="G102" s="198"/>
      <c r="H102" s="199" t="str">
        <f>IF($N$11="Design-Build",SUMIF(H65:H101,"&gt;0"),"N/A")</f>
        <v>N/A</v>
      </c>
      <c r="I102" s="200"/>
      <c r="J102" s="186" t="str">
        <f>IF($N$11="Design-Build",SUMIF(J65:J101,"&gt;0"),"N/A")</f>
        <v>N/A</v>
      </c>
      <c r="K102" s="200"/>
      <c r="L102" s="186" t="str">
        <f>IF($N$11="Design-Build",SUMIF(L65:L101,"&gt;0"),"N/A")</f>
        <v>N/A</v>
      </c>
      <c r="M102" s="201"/>
      <c r="N102" s="186" t="str">
        <f>IF($N$11="Design-Build",SUMIF(N65:N101,"&gt;0"),"N/A")</f>
        <v>N/A</v>
      </c>
    </row>
    <row r="103" spans="1:14" s="31" customFormat="1" x14ac:dyDescent="0.2">
      <c r="A103" s="23"/>
      <c r="B103" s="426" t="s">
        <v>177</v>
      </c>
      <c r="C103" s="426"/>
      <c r="D103" s="426"/>
      <c r="E103" s="427"/>
      <c r="F103" s="197" t="str">
        <f>IF($N$11="Design-Build",SUMIF(F65:F101,"&lt;0"),"N/A")</f>
        <v>N/A</v>
      </c>
      <c r="G103" s="202"/>
      <c r="H103" s="186" t="str">
        <f>IF($N$11="Design-Build",SUMIF(H65:H101,"&lt;0"),"N/A")</f>
        <v>N/A</v>
      </c>
      <c r="I103" s="202"/>
      <c r="J103" s="186" t="str">
        <f>IF($N$11="Design-Build",SUMIF(J65:J101,"&lt;0"),"N/A")</f>
        <v>N/A</v>
      </c>
      <c r="K103" s="202"/>
      <c r="L103" s="186" t="str">
        <f>IF($N$11="Design-Build",SUMIF(L65:L101,"&lt;0"),"N/A")</f>
        <v>N/A</v>
      </c>
      <c r="M103" s="200"/>
      <c r="N103" s="186" t="str">
        <f>IF($N$11="Design-Build",SUMIF(N65:N101,"&lt;0"),"N/A")</f>
        <v>N/A</v>
      </c>
    </row>
    <row r="104" spans="1:14" s="31" customFormat="1" x14ac:dyDescent="0.2">
      <c r="A104" s="23"/>
      <c r="B104" s="426" t="s">
        <v>178</v>
      </c>
      <c r="C104" s="426"/>
      <c r="D104" s="426"/>
      <c r="E104" s="427"/>
      <c r="F104" s="197" t="str">
        <f>IF($N$11="Design-Build",SUM(F102:F103),"N/A")</f>
        <v>N/A</v>
      </c>
      <c r="G104" s="202"/>
      <c r="H104" s="186" t="str">
        <f>IF($N$11="Design-Build",SUM(H102:H103),"N/A")</f>
        <v>N/A</v>
      </c>
      <c r="I104" s="202"/>
      <c r="J104" s="186" t="str">
        <f>IF($N$11="Design-Build",SUM(J102:J103),"N/A")</f>
        <v>N/A</v>
      </c>
      <c r="K104" s="202"/>
      <c r="L104" s="203" t="str">
        <f>IF($N$11="Design-Build",SUM(L102:L103),"N/A")</f>
        <v>N/A</v>
      </c>
      <c r="M104" s="200"/>
      <c r="N104" s="186" t="str">
        <f>IF($N$11="Design-Build",SUM(N102:N103),"N/A")</f>
        <v>N/A</v>
      </c>
    </row>
    <row r="105" spans="1:14" s="31" customFormat="1" x14ac:dyDescent="0.2">
      <c r="A105" s="21"/>
      <c r="B105" s="21"/>
      <c r="C105" s="21"/>
      <c r="D105" s="21"/>
      <c r="E105" s="21"/>
      <c r="F105" s="21"/>
      <c r="G105" s="16"/>
      <c r="I105" s="16"/>
      <c r="J105" s="16"/>
      <c r="K105" s="16"/>
      <c r="L105" s="16"/>
      <c r="M105" s="21"/>
    </row>
    <row r="106" spans="1:14" s="31" customFormat="1" x14ac:dyDescent="0.2">
      <c r="A106" s="16" t="s">
        <v>7</v>
      </c>
      <c r="B106" s="16"/>
      <c r="C106" s="16"/>
      <c r="D106" s="16"/>
      <c r="E106" s="16"/>
      <c r="F106" s="16"/>
      <c r="G106" s="221"/>
      <c r="H106" s="59" t="s">
        <v>181</v>
      </c>
      <c r="I106" s="221"/>
      <c r="J106" s="221"/>
      <c r="K106" s="221"/>
      <c r="L106" s="221"/>
      <c r="N106" s="46" t="str">
        <f>'Summary Payment Certification'!$H$58</f>
        <v>Revised 06/22/2022</v>
      </c>
    </row>
    <row r="107" spans="1:14" s="31" customFormat="1" ht="13.15" customHeight="1" x14ac:dyDescent="0.2">
      <c r="A107" s="283" t="s">
        <v>0</v>
      </c>
      <c r="B107" s="283"/>
      <c r="C107" s="283"/>
      <c r="D107" s="283"/>
      <c r="E107" s="283"/>
      <c r="F107" s="283"/>
      <c r="G107" s="283"/>
      <c r="H107" s="283"/>
      <c r="I107" s="283"/>
      <c r="J107" s="283"/>
      <c r="K107" s="283"/>
      <c r="L107" s="283"/>
      <c r="M107" s="283"/>
      <c r="N107" s="283"/>
    </row>
    <row r="108" spans="1:14" s="31" customFormat="1" ht="13.15" customHeight="1" x14ac:dyDescent="0.2">
      <c r="A108" s="285" t="s">
        <v>1</v>
      </c>
      <c r="B108" s="285"/>
      <c r="C108" s="285"/>
      <c r="D108" s="285"/>
      <c r="E108" s="285"/>
      <c r="F108" s="285"/>
      <c r="G108" s="285"/>
      <c r="H108" s="285"/>
      <c r="I108" s="285"/>
      <c r="J108" s="285"/>
      <c r="K108" s="285"/>
      <c r="L108" s="285"/>
      <c r="M108" s="285"/>
      <c r="N108" s="285"/>
    </row>
    <row r="109" spans="1:14" s="31" customFormat="1" ht="13.15" customHeight="1" x14ac:dyDescent="0.2">
      <c r="A109" s="372" t="s">
        <v>86</v>
      </c>
      <c r="B109" s="372"/>
      <c r="C109" s="372"/>
      <c r="D109" s="372"/>
      <c r="E109" s="372"/>
      <c r="F109" s="372"/>
      <c r="G109" s="372"/>
      <c r="H109" s="372"/>
      <c r="I109" s="372"/>
      <c r="J109" s="372"/>
      <c r="K109" s="372"/>
      <c r="L109" s="372"/>
      <c r="M109" s="372"/>
      <c r="N109" s="372"/>
    </row>
    <row r="110" spans="1:14" s="31" customFormat="1" ht="13.9" customHeight="1" thickBot="1" x14ac:dyDescent="0.25">
      <c r="A110" s="286" t="s">
        <v>123</v>
      </c>
      <c r="B110" s="286"/>
      <c r="C110" s="286"/>
      <c r="D110" s="286"/>
      <c r="E110" s="286"/>
      <c r="F110" s="286"/>
      <c r="G110" s="286"/>
      <c r="H110" s="286"/>
      <c r="I110" s="286"/>
      <c r="J110" s="373"/>
      <c r="K110" s="373"/>
      <c r="L110" s="373"/>
      <c r="M110" s="373"/>
      <c r="N110" s="373"/>
    </row>
    <row r="111" spans="1:14" s="31" customFormat="1" ht="13.15" customHeight="1" x14ac:dyDescent="0.2">
      <c r="A111" s="8" t="s">
        <v>13</v>
      </c>
      <c r="B111" s="465" t="str">
        <f>IF('Project 2 - Items of Work'!$B$10="","",'Project 2 - Items of Work'!$B$10)</f>
        <v/>
      </c>
      <c r="C111" s="466"/>
      <c r="D111" s="466"/>
      <c r="E111" s="466"/>
      <c r="F111" s="466"/>
      <c r="G111" s="466"/>
      <c r="H111" s="466"/>
      <c r="I111" s="466"/>
      <c r="J111" s="446" t="s">
        <v>14</v>
      </c>
      <c r="K111" s="447"/>
      <c r="L111" s="142" t="str">
        <f>IF('Project 2 - Items of Work'!$J$10="","",'Project 2 - Items of Work'!$J$10)</f>
        <v/>
      </c>
      <c r="M111" s="143" t="s">
        <v>214</v>
      </c>
      <c r="N111" s="144" t="str">
        <f>IF('Project 2 - Items of Work'!$L$10="","",'Project 2 - Items of Work'!$L$10)</f>
        <v/>
      </c>
    </row>
    <row r="112" spans="1:14" s="31" customFormat="1" ht="13.15" customHeight="1" x14ac:dyDescent="0.2">
      <c r="A112" s="9" t="s">
        <v>8</v>
      </c>
      <c r="B112" s="465" t="str">
        <f>IF('Project 2 - Items of Work'!$B$11="","",'Project 2 - Items of Work'!$B$11)</f>
        <v/>
      </c>
      <c r="C112" s="466"/>
      <c r="D112" s="466"/>
      <c r="E112" s="466"/>
      <c r="F112" s="466"/>
      <c r="G112" s="466"/>
      <c r="H112" s="466"/>
      <c r="I112" s="466"/>
      <c r="J112" s="439" t="s">
        <v>15</v>
      </c>
      <c r="K112" s="440"/>
      <c r="L112" s="226" t="str">
        <f>IF('Project 2 - Items of Work'!$J$11="","",'Project 2 - Items of Work'!$J$11)</f>
        <v/>
      </c>
      <c r="M112" s="233" t="s">
        <v>212</v>
      </c>
      <c r="N112" s="148" t="str">
        <f>IF('Project 2 - Items of Work'!$L$11="","",'Project 2 - Items of Work'!$L$11)</f>
        <v/>
      </c>
    </row>
    <row r="113" spans="1:14" s="31" customFormat="1" ht="13.15" customHeight="1" thickBot="1" x14ac:dyDescent="0.25">
      <c r="A113" s="9" t="s">
        <v>10</v>
      </c>
      <c r="B113" s="415" t="str">
        <f>IF('Project 2 - Items of Work'!$B$12="","",'Project 2 - Items of Work'!$B$12)</f>
        <v/>
      </c>
      <c r="C113" s="486"/>
      <c r="D113" s="486"/>
      <c r="E113" s="416"/>
      <c r="F113" s="89" t="s">
        <v>10</v>
      </c>
      <c r="G113" s="464" t="str">
        <f>IF('Project 2 - Items of Work'!$E$12="","",'Project 2 - Items of Work'!$E$12)</f>
        <v/>
      </c>
      <c r="H113" s="464"/>
      <c r="I113" s="415"/>
      <c r="J113" s="467" t="s">
        <v>9</v>
      </c>
      <c r="K113" s="468"/>
      <c r="L113" s="145" t="str">
        <f>IF('Project 2 - Items of Work'!$J$12="","",'Project 2 - Items of Work'!$J$12)</f>
        <v/>
      </c>
      <c r="M113" s="234" t="s">
        <v>210</v>
      </c>
      <c r="N113" s="147" t="str">
        <f>IF('Project 2 - Items of Work'!$L$12="","",'Project 2 - Items of Work'!$L$12)</f>
        <v/>
      </c>
    </row>
    <row r="114" spans="1:14" s="31" customFormat="1" x14ac:dyDescent="0.2">
      <c r="A114" s="9" t="s">
        <v>16</v>
      </c>
      <c r="B114" s="415" t="str">
        <f>IF('Project 2 - Items of Work'!$B$13="","",'Project 2 - Items of Work'!$B$13)</f>
        <v/>
      </c>
      <c r="C114" s="486"/>
      <c r="D114" s="486"/>
      <c r="E114" s="416"/>
      <c r="F114" s="233" t="s">
        <v>173</v>
      </c>
      <c r="G114" s="464" t="str">
        <f>IF('Project 2 - Items of Work'!$E$13="","",'Project 2 - Items of Work'!$E$13)</f>
        <v/>
      </c>
      <c r="H114" s="464"/>
      <c r="I114" s="464"/>
      <c r="J114" s="402" t="s">
        <v>211</v>
      </c>
      <c r="K114" s="403"/>
      <c r="L114" s="101" t="str">
        <f>IF('Project 2 - Items of Work'!$J$13="","",'Project 2 - Items of Work'!$J$13)</f>
        <v/>
      </c>
      <c r="M114" s="102" t="s">
        <v>213</v>
      </c>
      <c r="N114" s="101" t="str">
        <f>IF('Project 2 - Items of Work'!$L$13="","",'Project 2 - Items of Work'!$L$13)</f>
        <v/>
      </c>
    </row>
    <row r="115" spans="1:14" s="31" customFormat="1" ht="30" customHeight="1" x14ac:dyDescent="0.2">
      <c r="A115" s="430" t="s">
        <v>175</v>
      </c>
      <c r="B115" s="431"/>
      <c r="C115" s="431"/>
      <c r="D115" s="431"/>
      <c r="E115" s="431"/>
      <c r="F115" s="431"/>
      <c r="G115" s="431"/>
      <c r="H115" s="431"/>
      <c r="I115" s="431"/>
      <c r="J115" s="431"/>
      <c r="K115" s="431"/>
      <c r="L115" s="431"/>
      <c r="M115" s="431"/>
      <c r="N115" s="431"/>
    </row>
    <row r="116" spans="1:14" s="14" customFormat="1" ht="13.15" customHeight="1" x14ac:dyDescent="0.2">
      <c r="A116" s="444" t="s">
        <v>179</v>
      </c>
      <c r="B116" s="445"/>
      <c r="C116" s="445"/>
      <c r="D116" s="445"/>
      <c r="E116" s="445"/>
      <c r="F116" s="445"/>
      <c r="G116" s="445"/>
      <c r="H116" s="445"/>
      <c r="I116" s="445"/>
      <c r="J116" s="445"/>
      <c r="K116" s="445"/>
      <c r="L116" s="445"/>
      <c r="M116" s="445"/>
      <c r="N116" s="445"/>
    </row>
    <row r="117" spans="1:14" s="41" customFormat="1" ht="13.15" customHeight="1" x14ac:dyDescent="0.2">
      <c r="A117" s="441" t="s">
        <v>171</v>
      </c>
      <c r="B117" s="441" t="s">
        <v>172</v>
      </c>
      <c r="C117" s="441" t="s">
        <v>168</v>
      </c>
      <c r="D117" s="432" t="s">
        <v>218</v>
      </c>
      <c r="E117" s="433"/>
      <c r="F117" s="364" t="s">
        <v>160</v>
      </c>
      <c r="G117" s="438" t="s">
        <v>76</v>
      </c>
      <c r="H117" s="438"/>
      <c r="I117" s="438"/>
      <c r="J117" s="438"/>
      <c r="K117" s="438"/>
      <c r="L117" s="438"/>
      <c r="M117" s="410" t="s">
        <v>77</v>
      </c>
      <c r="N117" s="410"/>
    </row>
    <row r="118" spans="1:14" s="41" customFormat="1" ht="12.75" customHeight="1" x14ac:dyDescent="0.2">
      <c r="A118" s="442"/>
      <c r="B118" s="442"/>
      <c r="C118" s="442"/>
      <c r="D118" s="434"/>
      <c r="E118" s="435"/>
      <c r="F118" s="366"/>
      <c r="G118" s="411" t="s">
        <v>78</v>
      </c>
      <c r="H118" s="411"/>
      <c r="I118" s="411" t="s">
        <v>79</v>
      </c>
      <c r="J118" s="411"/>
      <c r="K118" s="411" t="s">
        <v>80</v>
      </c>
      <c r="L118" s="411"/>
      <c r="M118" s="410"/>
      <c r="N118" s="410"/>
    </row>
    <row r="119" spans="1:14" s="41" customFormat="1" ht="24.75" customHeight="1" x14ac:dyDescent="0.2">
      <c r="A119" s="443"/>
      <c r="B119" s="443"/>
      <c r="C119" s="443"/>
      <c r="D119" s="436"/>
      <c r="E119" s="437"/>
      <c r="F119" s="231" t="s">
        <v>82</v>
      </c>
      <c r="G119" s="232" t="s">
        <v>81</v>
      </c>
      <c r="H119" s="232" t="s">
        <v>82</v>
      </c>
      <c r="I119" s="232" t="s">
        <v>81</v>
      </c>
      <c r="J119" s="232" t="s">
        <v>82</v>
      </c>
      <c r="K119" s="232" t="s">
        <v>81</v>
      </c>
      <c r="L119" s="232" t="s">
        <v>82</v>
      </c>
      <c r="M119" s="232" t="s">
        <v>81</v>
      </c>
      <c r="N119" s="232" t="s">
        <v>82</v>
      </c>
    </row>
    <row r="120" spans="1:14" s="31" customFormat="1" x14ac:dyDescent="0.2">
      <c r="A120" s="72"/>
      <c r="B120" s="240" t="str">
        <f>IF(A120="","",VLOOKUP(A120,$A$30:$C$35,2,FALSE))</f>
        <v/>
      </c>
      <c r="C120" s="83"/>
      <c r="D120" s="428"/>
      <c r="E120" s="429"/>
      <c r="F120" s="151">
        <v>0</v>
      </c>
      <c r="G120" s="152">
        <v>0</v>
      </c>
      <c r="H120" s="32">
        <f t="shared" ref="H120:H156" si="27">SUM(F120*G120)</f>
        <v>0</v>
      </c>
      <c r="I120" s="152">
        <v>0</v>
      </c>
      <c r="J120" s="32">
        <f t="shared" ref="J120:J156" si="28">SUM(F120*I120)</f>
        <v>0</v>
      </c>
      <c r="K120" s="18">
        <f t="shared" ref="K120:K156" si="29">SUM(G120+I120)</f>
        <v>0</v>
      </c>
      <c r="L120" s="32">
        <f t="shared" ref="L120:L156" si="30">SUM(F120*K120)</f>
        <v>0</v>
      </c>
      <c r="M120" s="18">
        <f>SUM(100%-K120)</f>
        <v>1</v>
      </c>
      <c r="N120" s="32">
        <f t="shared" ref="N120:N156" si="31">SUM(F120-L120)</f>
        <v>0</v>
      </c>
    </row>
    <row r="121" spans="1:14" s="31" customFormat="1" x14ac:dyDescent="0.2">
      <c r="A121" s="72"/>
      <c r="B121" s="240" t="str">
        <f t="shared" ref="B121:B159" si="32">IF(A121="","",VLOOKUP(A121,$A$30:$C$35,2,FALSE))</f>
        <v/>
      </c>
      <c r="C121" s="83"/>
      <c r="D121" s="428"/>
      <c r="E121" s="429"/>
      <c r="F121" s="151">
        <v>0</v>
      </c>
      <c r="G121" s="152">
        <v>0</v>
      </c>
      <c r="H121" s="32">
        <f t="shared" si="27"/>
        <v>0</v>
      </c>
      <c r="I121" s="152">
        <v>0</v>
      </c>
      <c r="J121" s="32">
        <f t="shared" si="28"/>
        <v>0</v>
      </c>
      <c r="K121" s="18">
        <f t="shared" si="29"/>
        <v>0</v>
      </c>
      <c r="L121" s="32">
        <f t="shared" si="30"/>
        <v>0</v>
      </c>
      <c r="M121" s="18">
        <f t="shared" ref="M121:M156" si="33">SUM(100%-K121)</f>
        <v>1</v>
      </c>
      <c r="N121" s="32">
        <f t="shared" si="31"/>
        <v>0</v>
      </c>
    </row>
    <row r="122" spans="1:14" s="31" customFormat="1" x14ac:dyDescent="0.2">
      <c r="A122" s="72"/>
      <c r="B122" s="240" t="str">
        <f t="shared" si="32"/>
        <v/>
      </c>
      <c r="C122" s="83"/>
      <c r="D122" s="428"/>
      <c r="E122" s="429"/>
      <c r="F122" s="151">
        <v>0</v>
      </c>
      <c r="G122" s="152">
        <v>0</v>
      </c>
      <c r="H122" s="32">
        <f t="shared" si="27"/>
        <v>0</v>
      </c>
      <c r="I122" s="152">
        <v>0</v>
      </c>
      <c r="J122" s="32">
        <f t="shared" si="28"/>
        <v>0</v>
      </c>
      <c r="K122" s="18">
        <f t="shared" si="29"/>
        <v>0</v>
      </c>
      <c r="L122" s="32">
        <f t="shared" si="30"/>
        <v>0</v>
      </c>
      <c r="M122" s="18">
        <f t="shared" si="33"/>
        <v>1</v>
      </c>
      <c r="N122" s="32">
        <f t="shared" si="31"/>
        <v>0</v>
      </c>
    </row>
    <row r="123" spans="1:14" s="31" customFormat="1" x14ac:dyDescent="0.2">
      <c r="A123" s="72"/>
      <c r="B123" s="240" t="str">
        <f t="shared" si="32"/>
        <v/>
      </c>
      <c r="C123" s="83"/>
      <c r="D123" s="428"/>
      <c r="E123" s="429"/>
      <c r="F123" s="151">
        <v>0</v>
      </c>
      <c r="G123" s="152">
        <v>0</v>
      </c>
      <c r="H123" s="32">
        <f t="shared" si="27"/>
        <v>0</v>
      </c>
      <c r="I123" s="152">
        <v>0</v>
      </c>
      <c r="J123" s="32">
        <f t="shared" si="28"/>
        <v>0</v>
      </c>
      <c r="K123" s="18">
        <f t="shared" si="29"/>
        <v>0</v>
      </c>
      <c r="L123" s="32">
        <f t="shared" si="30"/>
        <v>0</v>
      </c>
      <c r="M123" s="18">
        <f t="shared" si="33"/>
        <v>1</v>
      </c>
      <c r="N123" s="32">
        <f t="shared" si="31"/>
        <v>0</v>
      </c>
    </row>
    <row r="124" spans="1:14" s="31" customFormat="1" x14ac:dyDescent="0.2">
      <c r="A124" s="72"/>
      <c r="B124" s="240" t="str">
        <f t="shared" si="32"/>
        <v/>
      </c>
      <c r="C124" s="83"/>
      <c r="D124" s="428"/>
      <c r="E124" s="429"/>
      <c r="F124" s="151">
        <v>0</v>
      </c>
      <c r="G124" s="152">
        <v>0</v>
      </c>
      <c r="H124" s="32">
        <f t="shared" si="27"/>
        <v>0</v>
      </c>
      <c r="I124" s="152">
        <v>0</v>
      </c>
      <c r="J124" s="32">
        <f t="shared" si="28"/>
        <v>0</v>
      </c>
      <c r="K124" s="18">
        <f t="shared" si="29"/>
        <v>0</v>
      </c>
      <c r="L124" s="32">
        <f t="shared" si="30"/>
        <v>0</v>
      </c>
      <c r="M124" s="18">
        <f t="shared" si="33"/>
        <v>1</v>
      </c>
      <c r="N124" s="32">
        <f t="shared" si="31"/>
        <v>0</v>
      </c>
    </row>
    <row r="125" spans="1:14" s="31" customFormat="1" x14ac:dyDescent="0.2">
      <c r="A125" s="72"/>
      <c r="B125" s="240" t="str">
        <f t="shared" si="32"/>
        <v/>
      </c>
      <c r="C125" s="83"/>
      <c r="D125" s="428"/>
      <c r="E125" s="429"/>
      <c r="F125" s="151">
        <v>0</v>
      </c>
      <c r="G125" s="152">
        <v>0</v>
      </c>
      <c r="H125" s="32">
        <f t="shared" si="27"/>
        <v>0</v>
      </c>
      <c r="I125" s="152">
        <v>0</v>
      </c>
      <c r="J125" s="32">
        <f t="shared" si="28"/>
        <v>0</v>
      </c>
      <c r="K125" s="18">
        <f t="shared" si="29"/>
        <v>0</v>
      </c>
      <c r="L125" s="32">
        <f t="shared" si="30"/>
        <v>0</v>
      </c>
      <c r="M125" s="18">
        <f t="shared" si="33"/>
        <v>1</v>
      </c>
      <c r="N125" s="32">
        <f t="shared" si="31"/>
        <v>0</v>
      </c>
    </row>
    <row r="126" spans="1:14" s="31" customFormat="1" x14ac:dyDescent="0.2">
      <c r="A126" s="72"/>
      <c r="B126" s="240" t="str">
        <f t="shared" si="32"/>
        <v/>
      </c>
      <c r="C126" s="83"/>
      <c r="D126" s="428"/>
      <c r="E126" s="429"/>
      <c r="F126" s="151">
        <v>0</v>
      </c>
      <c r="G126" s="152">
        <v>0</v>
      </c>
      <c r="H126" s="32">
        <f t="shared" si="27"/>
        <v>0</v>
      </c>
      <c r="I126" s="152">
        <v>0</v>
      </c>
      <c r="J126" s="32">
        <f t="shared" si="28"/>
        <v>0</v>
      </c>
      <c r="K126" s="18">
        <f t="shared" si="29"/>
        <v>0</v>
      </c>
      <c r="L126" s="32">
        <f t="shared" si="30"/>
        <v>0</v>
      </c>
      <c r="M126" s="18">
        <f t="shared" si="33"/>
        <v>1</v>
      </c>
      <c r="N126" s="32">
        <f t="shared" si="31"/>
        <v>0</v>
      </c>
    </row>
    <row r="127" spans="1:14" s="31" customFormat="1" x14ac:dyDescent="0.2">
      <c r="A127" s="72"/>
      <c r="B127" s="240" t="str">
        <f t="shared" si="32"/>
        <v/>
      </c>
      <c r="C127" s="83"/>
      <c r="D127" s="428"/>
      <c r="E127" s="429"/>
      <c r="F127" s="151">
        <v>0</v>
      </c>
      <c r="G127" s="152">
        <v>0</v>
      </c>
      <c r="H127" s="32">
        <f t="shared" si="27"/>
        <v>0</v>
      </c>
      <c r="I127" s="152">
        <v>0</v>
      </c>
      <c r="J127" s="32">
        <f t="shared" si="28"/>
        <v>0</v>
      </c>
      <c r="K127" s="18">
        <f t="shared" si="29"/>
        <v>0</v>
      </c>
      <c r="L127" s="32">
        <f t="shared" si="30"/>
        <v>0</v>
      </c>
      <c r="M127" s="18">
        <f t="shared" si="33"/>
        <v>1</v>
      </c>
      <c r="N127" s="32">
        <f t="shared" si="31"/>
        <v>0</v>
      </c>
    </row>
    <row r="128" spans="1:14" s="31" customFormat="1" x14ac:dyDescent="0.2">
      <c r="A128" s="72"/>
      <c r="B128" s="240" t="str">
        <f t="shared" si="32"/>
        <v/>
      </c>
      <c r="C128" s="83"/>
      <c r="D128" s="428"/>
      <c r="E128" s="429"/>
      <c r="F128" s="151">
        <v>0</v>
      </c>
      <c r="G128" s="152">
        <v>0</v>
      </c>
      <c r="H128" s="32">
        <f t="shared" si="27"/>
        <v>0</v>
      </c>
      <c r="I128" s="152">
        <v>0</v>
      </c>
      <c r="J128" s="32">
        <f t="shared" si="28"/>
        <v>0</v>
      </c>
      <c r="K128" s="18">
        <f t="shared" si="29"/>
        <v>0</v>
      </c>
      <c r="L128" s="32">
        <f t="shared" si="30"/>
        <v>0</v>
      </c>
      <c r="M128" s="18">
        <f t="shared" si="33"/>
        <v>1</v>
      </c>
      <c r="N128" s="32">
        <f t="shared" si="31"/>
        <v>0</v>
      </c>
    </row>
    <row r="129" spans="1:14" s="31" customFormat="1" x14ac:dyDescent="0.2">
      <c r="A129" s="72"/>
      <c r="B129" s="240" t="str">
        <f t="shared" si="32"/>
        <v/>
      </c>
      <c r="C129" s="83"/>
      <c r="D129" s="428"/>
      <c r="E129" s="429"/>
      <c r="F129" s="151">
        <v>0</v>
      </c>
      <c r="G129" s="152">
        <v>0</v>
      </c>
      <c r="H129" s="32">
        <f t="shared" si="27"/>
        <v>0</v>
      </c>
      <c r="I129" s="152">
        <v>0</v>
      </c>
      <c r="J129" s="32">
        <f t="shared" si="28"/>
        <v>0</v>
      </c>
      <c r="K129" s="18">
        <f t="shared" si="29"/>
        <v>0</v>
      </c>
      <c r="L129" s="32">
        <f t="shared" si="30"/>
        <v>0</v>
      </c>
      <c r="M129" s="18">
        <f t="shared" si="33"/>
        <v>1</v>
      </c>
      <c r="N129" s="32">
        <f t="shared" si="31"/>
        <v>0</v>
      </c>
    </row>
    <row r="130" spans="1:14" s="31" customFormat="1" x14ac:dyDescent="0.2">
      <c r="A130" s="72"/>
      <c r="B130" s="240" t="str">
        <f t="shared" si="32"/>
        <v/>
      </c>
      <c r="C130" s="83"/>
      <c r="D130" s="428"/>
      <c r="E130" s="429"/>
      <c r="F130" s="151">
        <v>0</v>
      </c>
      <c r="G130" s="152">
        <v>0</v>
      </c>
      <c r="H130" s="32">
        <f t="shared" si="27"/>
        <v>0</v>
      </c>
      <c r="I130" s="152">
        <v>0</v>
      </c>
      <c r="J130" s="32">
        <f t="shared" si="28"/>
        <v>0</v>
      </c>
      <c r="K130" s="18">
        <f t="shared" si="29"/>
        <v>0</v>
      </c>
      <c r="L130" s="32">
        <f t="shared" si="30"/>
        <v>0</v>
      </c>
      <c r="M130" s="18">
        <f t="shared" ref="M130:M135" si="34">SUM(100%-K130)</f>
        <v>1</v>
      </c>
      <c r="N130" s="32">
        <f t="shared" si="31"/>
        <v>0</v>
      </c>
    </row>
    <row r="131" spans="1:14" s="31" customFormat="1" x14ac:dyDescent="0.2">
      <c r="A131" s="72"/>
      <c r="B131" s="240" t="str">
        <f t="shared" si="32"/>
        <v/>
      </c>
      <c r="C131" s="83"/>
      <c r="D131" s="428"/>
      <c r="E131" s="429"/>
      <c r="F131" s="151">
        <v>0</v>
      </c>
      <c r="G131" s="152">
        <v>0</v>
      </c>
      <c r="H131" s="32">
        <f t="shared" si="27"/>
        <v>0</v>
      </c>
      <c r="I131" s="152">
        <v>0</v>
      </c>
      <c r="J131" s="32">
        <f t="shared" si="28"/>
        <v>0</v>
      </c>
      <c r="K131" s="18">
        <f t="shared" si="29"/>
        <v>0</v>
      </c>
      <c r="L131" s="32">
        <f t="shared" si="30"/>
        <v>0</v>
      </c>
      <c r="M131" s="18">
        <f t="shared" si="34"/>
        <v>1</v>
      </c>
      <c r="N131" s="32">
        <f t="shared" si="31"/>
        <v>0</v>
      </c>
    </row>
    <row r="132" spans="1:14" s="31" customFormat="1" x14ac:dyDescent="0.2">
      <c r="A132" s="72"/>
      <c r="B132" s="240" t="str">
        <f t="shared" si="32"/>
        <v/>
      </c>
      <c r="C132" s="83"/>
      <c r="D132" s="428"/>
      <c r="E132" s="429"/>
      <c r="F132" s="151">
        <v>0</v>
      </c>
      <c r="G132" s="152">
        <v>0</v>
      </c>
      <c r="H132" s="32">
        <f t="shared" si="27"/>
        <v>0</v>
      </c>
      <c r="I132" s="152">
        <v>0</v>
      </c>
      <c r="J132" s="32">
        <f t="shared" si="28"/>
        <v>0</v>
      </c>
      <c r="K132" s="18">
        <f t="shared" si="29"/>
        <v>0</v>
      </c>
      <c r="L132" s="32">
        <f t="shared" si="30"/>
        <v>0</v>
      </c>
      <c r="M132" s="18">
        <f t="shared" si="34"/>
        <v>1</v>
      </c>
      <c r="N132" s="32">
        <f t="shared" si="31"/>
        <v>0</v>
      </c>
    </row>
    <row r="133" spans="1:14" s="31" customFormat="1" x14ac:dyDescent="0.2">
      <c r="A133" s="72"/>
      <c r="B133" s="240" t="str">
        <f t="shared" si="32"/>
        <v/>
      </c>
      <c r="C133" s="83"/>
      <c r="D133" s="428"/>
      <c r="E133" s="429"/>
      <c r="F133" s="151">
        <v>0</v>
      </c>
      <c r="G133" s="152">
        <v>0</v>
      </c>
      <c r="H133" s="32">
        <f t="shared" si="27"/>
        <v>0</v>
      </c>
      <c r="I133" s="152">
        <v>0</v>
      </c>
      <c r="J133" s="32">
        <f t="shared" si="28"/>
        <v>0</v>
      </c>
      <c r="K133" s="18">
        <f t="shared" si="29"/>
        <v>0</v>
      </c>
      <c r="L133" s="32">
        <f t="shared" si="30"/>
        <v>0</v>
      </c>
      <c r="M133" s="18">
        <f t="shared" si="34"/>
        <v>1</v>
      </c>
      <c r="N133" s="32">
        <f t="shared" si="31"/>
        <v>0</v>
      </c>
    </row>
    <row r="134" spans="1:14" s="31" customFormat="1" x14ac:dyDescent="0.2">
      <c r="A134" s="72"/>
      <c r="B134" s="240" t="str">
        <f t="shared" si="32"/>
        <v/>
      </c>
      <c r="C134" s="83"/>
      <c r="D134" s="428"/>
      <c r="E134" s="429"/>
      <c r="F134" s="151">
        <v>0</v>
      </c>
      <c r="G134" s="152">
        <v>0</v>
      </c>
      <c r="H134" s="32">
        <f t="shared" si="27"/>
        <v>0</v>
      </c>
      <c r="I134" s="152">
        <v>0</v>
      </c>
      <c r="J134" s="32">
        <f t="shared" si="28"/>
        <v>0</v>
      </c>
      <c r="K134" s="18">
        <f t="shared" si="29"/>
        <v>0</v>
      </c>
      <c r="L134" s="32">
        <f t="shared" si="30"/>
        <v>0</v>
      </c>
      <c r="M134" s="18">
        <f t="shared" si="34"/>
        <v>1</v>
      </c>
      <c r="N134" s="32">
        <f t="shared" si="31"/>
        <v>0</v>
      </c>
    </row>
    <row r="135" spans="1:14" s="31" customFormat="1" x14ac:dyDescent="0.2">
      <c r="A135" s="72"/>
      <c r="B135" s="240" t="str">
        <f t="shared" si="32"/>
        <v/>
      </c>
      <c r="C135" s="83"/>
      <c r="D135" s="428"/>
      <c r="E135" s="429"/>
      <c r="F135" s="151">
        <v>0</v>
      </c>
      <c r="G135" s="152">
        <v>0</v>
      </c>
      <c r="H135" s="32">
        <f t="shared" si="27"/>
        <v>0</v>
      </c>
      <c r="I135" s="152">
        <v>0</v>
      </c>
      <c r="J135" s="32">
        <f t="shared" si="28"/>
        <v>0</v>
      </c>
      <c r="K135" s="18">
        <f t="shared" si="29"/>
        <v>0</v>
      </c>
      <c r="L135" s="32">
        <f t="shared" si="30"/>
        <v>0</v>
      </c>
      <c r="M135" s="18">
        <f t="shared" si="34"/>
        <v>1</v>
      </c>
      <c r="N135" s="32">
        <f t="shared" si="31"/>
        <v>0</v>
      </c>
    </row>
    <row r="136" spans="1:14" s="31" customFormat="1" x14ac:dyDescent="0.2">
      <c r="A136" s="72"/>
      <c r="B136" s="240" t="str">
        <f t="shared" si="32"/>
        <v/>
      </c>
      <c r="C136" s="83"/>
      <c r="D136" s="428"/>
      <c r="E136" s="429"/>
      <c r="F136" s="151">
        <v>0</v>
      </c>
      <c r="G136" s="152">
        <v>0</v>
      </c>
      <c r="H136" s="32">
        <f t="shared" si="27"/>
        <v>0</v>
      </c>
      <c r="I136" s="152">
        <v>0</v>
      </c>
      <c r="J136" s="32">
        <f t="shared" si="28"/>
        <v>0</v>
      </c>
      <c r="K136" s="18">
        <f t="shared" si="29"/>
        <v>0</v>
      </c>
      <c r="L136" s="32">
        <f t="shared" si="30"/>
        <v>0</v>
      </c>
      <c r="M136" s="18">
        <f t="shared" si="33"/>
        <v>1</v>
      </c>
      <c r="N136" s="32">
        <f t="shared" si="31"/>
        <v>0</v>
      </c>
    </row>
    <row r="137" spans="1:14" s="31" customFormat="1" x14ac:dyDescent="0.2">
      <c r="A137" s="72"/>
      <c r="B137" s="240" t="str">
        <f t="shared" si="32"/>
        <v/>
      </c>
      <c r="C137" s="83"/>
      <c r="D137" s="428"/>
      <c r="E137" s="429"/>
      <c r="F137" s="151">
        <v>0</v>
      </c>
      <c r="G137" s="152">
        <v>0</v>
      </c>
      <c r="H137" s="32">
        <f t="shared" si="27"/>
        <v>0</v>
      </c>
      <c r="I137" s="152">
        <v>0</v>
      </c>
      <c r="J137" s="32">
        <f t="shared" si="28"/>
        <v>0</v>
      </c>
      <c r="K137" s="18">
        <f t="shared" si="29"/>
        <v>0</v>
      </c>
      <c r="L137" s="32">
        <f t="shared" si="30"/>
        <v>0</v>
      </c>
      <c r="M137" s="18">
        <f t="shared" si="33"/>
        <v>1</v>
      </c>
      <c r="N137" s="32">
        <f t="shared" si="31"/>
        <v>0</v>
      </c>
    </row>
    <row r="138" spans="1:14" s="31" customFormat="1" x14ac:dyDescent="0.2">
      <c r="A138" s="72"/>
      <c r="B138" s="240" t="str">
        <f t="shared" si="32"/>
        <v/>
      </c>
      <c r="C138" s="83"/>
      <c r="D138" s="428"/>
      <c r="E138" s="429"/>
      <c r="F138" s="151">
        <v>0</v>
      </c>
      <c r="G138" s="152">
        <v>0</v>
      </c>
      <c r="H138" s="32">
        <f t="shared" si="27"/>
        <v>0</v>
      </c>
      <c r="I138" s="152">
        <v>0</v>
      </c>
      <c r="J138" s="32">
        <f t="shared" si="28"/>
        <v>0</v>
      </c>
      <c r="K138" s="18">
        <f t="shared" si="29"/>
        <v>0</v>
      </c>
      <c r="L138" s="32">
        <f t="shared" si="30"/>
        <v>0</v>
      </c>
      <c r="M138" s="18">
        <f t="shared" si="33"/>
        <v>1</v>
      </c>
      <c r="N138" s="32">
        <f t="shared" si="31"/>
        <v>0</v>
      </c>
    </row>
    <row r="139" spans="1:14" s="31" customFormat="1" x14ac:dyDescent="0.2">
      <c r="A139" s="72"/>
      <c r="B139" s="240" t="str">
        <f t="shared" si="32"/>
        <v/>
      </c>
      <c r="C139" s="83"/>
      <c r="D139" s="428"/>
      <c r="E139" s="429"/>
      <c r="F139" s="151">
        <v>0</v>
      </c>
      <c r="G139" s="152">
        <v>0</v>
      </c>
      <c r="H139" s="32">
        <f t="shared" si="27"/>
        <v>0</v>
      </c>
      <c r="I139" s="152">
        <v>0</v>
      </c>
      <c r="J139" s="32">
        <f t="shared" si="28"/>
        <v>0</v>
      </c>
      <c r="K139" s="18">
        <f t="shared" si="29"/>
        <v>0</v>
      </c>
      <c r="L139" s="32">
        <f t="shared" si="30"/>
        <v>0</v>
      </c>
      <c r="M139" s="18">
        <f t="shared" si="33"/>
        <v>1</v>
      </c>
      <c r="N139" s="32">
        <f t="shared" si="31"/>
        <v>0</v>
      </c>
    </row>
    <row r="140" spans="1:14" s="31" customFormat="1" x14ac:dyDescent="0.2">
      <c r="A140" s="72"/>
      <c r="B140" s="240" t="str">
        <f t="shared" si="32"/>
        <v/>
      </c>
      <c r="C140" s="83"/>
      <c r="D140" s="428"/>
      <c r="E140" s="429"/>
      <c r="F140" s="151">
        <v>0</v>
      </c>
      <c r="G140" s="152">
        <v>0</v>
      </c>
      <c r="H140" s="32">
        <f t="shared" si="27"/>
        <v>0</v>
      </c>
      <c r="I140" s="152">
        <v>0</v>
      </c>
      <c r="J140" s="32">
        <f t="shared" si="28"/>
        <v>0</v>
      </c>
      <c r="K140" s="18">
        <f t="shared" si="29"/>
        <v>0</v>
      </c>
      <c r="L140" s="32">
        <f t="shared" si="30"/>
        <v>0</v>
      </c>
      <c r="M140" s="18">
        <f t="shared" si="33"/>
        <v>1</v>
      </c>
      <c r="N140" s="32">
        <f t="shared" si="31"/>
        <v>0</v>
      </c>
    </row>
    <row r="141" spans="1:14" s="31" customFormat="1" x14ac:dyDescent="0.2">
      <c r="A141" s="72"/>
      <c r="B141" s="240" t="str">
        <f t="shared" si="32"/>
        <v/>
      </c>
      <c r="C141" s="83"/>
      <c r="D141" s="428"/>
      <c r="E141" s="429"/>
      <c r="F141" s="151">
        <v>0</v>
      </c>
      <c r="G141" s="152">
        <v>0</v>
      </c>
      <c r="H141" s="32">
        <f t="shared" si="27"/>
        <v>0</v>
      </c>
      <c r="I141" s="152">
        <v>0</v>
      </c>
      <c r="J141" s="32">
        <f t="shared" si="28"/>
        <v>0</v>
      </c>
      <c r="K141" s="18">
        <f t="shared" si="29"/>
        <v>0</v>
      </c>
      <c r="L141" s="32">
        <f t="shared" si="30"/>
        <v>0</v>
      </c>
      <c r="M141" s="18">
        <f>SUM(100%-K141)</f>
        <v>1</v>
      </c>
      <c r="N141" s="32">
        <f t="shared" si="31"/>
        <v>0</v>
      </c>
    </row>
    <row r="142" spans="1:14" s="31" customFormat="1" x14ac:dyDescent="0.2">
      <c r="A142" s="72"/>
      <c r="B142" s="240" t="str">
        <f t="shared" si="32"/>
        <v/>
      </c>
      <c r="C142" s="83"/>
      <c r="D142" s="428"/>
      <c r="E142" s="429"/>
      <c r="F142" s="151">
        <v>0</v>
      </c>
      <c r="G142" s="152">
        <v>0</v>
      </c>
      <c r="H142" s="32">
        <f t="shared" si="27"/>
        <v>0</v>
      </c>
      <c r="I142" s="152">
        <v>0</v>
      </c>
      <c r="J142" s="32">
        <f t="shared" si="28"/>
        <v>0</v>
      </c>
      <c r="K142" s="18">
        <f t="shared" si="29"/>
        <v>0</v>
      </c>
      <c r="L142" s="32">
        <f t="shared" si="30"/>
        <v>0</v>
      </c>
      <c r="M142" s="18">
        <f t="shared" si="33"/>
        <v>1</v>
      </c>
      <c r="N142" s="32">
        <f t="shared" si="31"/>
        <v>0</v>
      </c>
    </row>
    <row r="143" spans="1:14" s="31" customFormat="1" x14ac:dyDescent="0.2">
      <c r="A143" s="72"/>
      <c r="B143" s="240" t="str">
        <f t="shared" si="32"/>
        <v/>
      </c>
      <c r="C143" s="83"/>
      <c r="D143" s="428"/>
      <c r="E143" s="429"/>
      <c r="F143" s="151">
        <v>0</v>
      </c>
      <c r="G143" s="152">
        <v>0</v>
      </c>
      <c r="H143" s="32">
        <f t="shared" si="27"/>
        <v>0</v>
      </c>
      <c r="I143" s="152">
        <v>0</v>
      </c>
      <c r="J143" s="32">
        <f t="shared" si="28"/>
        <v>0</v>
      </c>
      <c r="K143" s="18">
        <f t="shared" si="29"/>
        <v>0</v>
      </c>
      <c r="L143" s="32">
        <f t="shared" si="30"/>
        <v>0</v>
      </c>
      <c r="M143" s="18">
        <f t="shared" ref="M143:M146" si="35">SUM(100%-K143)</f>
        <v>1</v>
      </c>
      <c r="N143" s="32">
        <f t="shared" si="31"/>
        <v>0</v>
      </c>
    </row>
    <row r="144" spans="1:14" s="31" customFormat="1" x14ac:dyDescent="0.2">
      <c r="A144" s="72"/>
      <c r="B144" s="240" t="str">
        <f t="shared" si="32"/>
        <v/>
      </c>
      <c r="C144" s="83"/>
      <c r="D144" s="428"/>
      <c r="E144" s="429"/>
      <c r="F144" s="151">
        <v>0</v>
      </c>
      <c r="G144" s="152">
        <v>0</v>
      </c>
      <c r="H144" s="32">
        <f t="shared" si="27"/>
        <v>0</v>
      </c>
      <c r="I144" s="152">
        <v>0</v>
      </c>
      <c r="J144" s="32">
        <f t="shared" si="28"/>
        <v>0</v>
      </c>
      <c r="K144" s="18">
        <f t="shared" si="29"/>
        <v>0</v>
      </c>
      <c r="L144" s="32">
        <f t="shared" si="30"/>
        <v>0</v>
      </c>
      <c r="M144" s="18">
        <f t="shared" si="35"/>
        <v>1</v>
      </c>
      <c r="N144" s="32">
        <f t="shared" si="31"/>
        <v>0</v>
      </c>
    </row>
    <row r="145" spans="1:14" s="31" customFormat="1" x14ac:dyDescent="0.2">
      <c r="A145" s="72"/>
      <c r="B145" s="240" t="str">
        <f t="shared" si="32"/>
        <v/>
      </c>
      <c r="C145" s="83"/>
      <c r="D145" s="428"/>
      <c r="E145" s="429"/>
      <c r="F145" s="151">
        <v>0</v>
      </c>
      <c r="G145" s="152">
        <v>0</v>
      </c>
      <c r="H145" s="32">
        <f t="shared" si="27"/>
        <v>0</v>
      </c>
      <c r="I145" s="152">
        <v>0</v>
      </c>
      <c r="J145" s="32">
        <f t="shared" si="28"/>
        <v>0</v>
      </c>
      <c r="K145" s="18">
        <f t="shared" si="29"/>
        <v>0</v>
      </c>
      <c r="L145" s="32">
        <f t="shared" si="30"/>
        <v>0</v>
      </c>
      <c r="M145" s="18">
        <f t="shared" si="35"/>
        <v>1</v>
      </c>
      <c r="N145" s="32">
        <f t="shared" si="31"/>
        <v>0</v>
      </c>
    </row>
    <row r="146" spans="1:14" s="31" customFormat="1" x14ac:dyDescent="0.2">
      <c r="A146" s="72"/>
      <c r="B146" s="240" t="str">
        <f t="shared" si="32"/>
        <v/>
      </c>
      <c r="C146" s="83"/>
      <c r="D146" s="428"/>
      <c r="E146" s="429"/>
      <c r="F146" s="151">
        <v>0</v>
      </c>
      <c r="G146" s="152">
        <v>0</v>
      </c>
      <c r="H146" s="32">
        <f t="shared" si="27"/>
        <v>0</v>
      </c>
      <c r="I146" s="152">
        <v>0</v>
      </c>
      <c r="J146" s="32">
        <f t="shared" si="28"/>
        <v>0</v>
      </c>
      <c r="K146" s="18">
        <f t="shared" si="29"/>
        <v>0</v>
      </c>
      <c r="L146" s="32">
        <f t="shared" si="30"/>
        <v>0</v>
      </c>
      <c r="M146" s="18">
        <f t="shared" si="35"/>
        <v>1</v>
      </c>
      <c r="N146" s="32">
        <f t="shared" si="31"/>
        <v>0</v>
      </c>
    </row>
    <row r="147" spans="1:14" s="31" customFormat="1" x14ac:dyDescent="0.2">
      <c r="A147" s="72"/>
      <c r="B147" s="240" t="str">
        <f t="shared" si="32"/>
        <v/>
      </c>
      <c r="C147" s="83"/>
      <c r="D147" s="428"/>
      <c r="E147" s="429"/>
      <c r="F147" s="151">
        <v>0</v>
      </c>
      <c r="G147" s="152">
        <v>0</v>
      </c>
      <c r="H147" s="32">
        <f t="shared" si="27"/>
        <v>0</v>
      </c>
      <c r="I147" s="152">
        <v>0</v>
      </c>
      <c r="J147" s="32">
        <f t="shared" si="28"/>
        <v>0</v>
      </c>
      <c r="K147" s="18">
        <f t="shared" si="29"/>
        <v>0</v>
      </c>
      <c r="L147" s="32">
        <f t="shared" si="30"/>
        <v>0</v>
      </c>
      <c r="M147" s="18">
        <f>SUM(100%-K147)</f>
        <v>1</v>
      </c>
      <c r="N147" s="32">
        <f t="shared" si="31"/>
        <v>0</v>
      </c>
    </row>
    <row r="148" spans="1:14" s="31" customFormat="1" x14ac:dyDescent="0.2">
      <c r="A148" s="72"/>
      <c r="B148" s="240" t="str">
        <f t="shared" si="32"/>
        <v/>
      </c>
      <c r="C148" s="83"/>
      <c r="D148" s="428"/>
      <c r="E148" s="429"/>
      <c r="F148" s="151">
        <v>0</v>
      </c>
      <c r="G148" s="152">
        <v>0</v>
      </c>
      <c r="H148" s="32">
        <f t="shared" si="27"/>
        <v>0</v>
      </c>
      <c r="I148" s="152">
        <v>0</v>
      </c>
      <c r="J148" s="32">
        <f t="shared" si="28"/>
        <v>0</v>
      </c>
      <c r="K148" s="18">
        <f t="shared" si="29"/>
        <v>0</v>
      </c>
      <c r="L148" s="32">
        <f t="shared" si="30"/>
        <v>0</v>
      </c>
      <c r="M148" s="18">
        <f t="shared" ref="M148:M151" si="36">SUM(100%-K148)</f>
        <v>1</v>
      </c>
      <c r="N148" s="32">
        <f t="shared" si="31"/>
        <v>0</v>
      </c>
    </row>
    <row r="149" spans="1:14" s="31" customFormat="1" x14ac:dyDescent="0.2">
      <c r="A149" s="72"/>
      <c r="B149" s="240" t="str">
        <f t="shared" si="32"/>
        <v/>
      </c>
      <c r="C149" s="83"/>
      <c r="D149" s="428"/>
      <c r="E149" s="429"/>
      <c r="F149" s="151">
        <v>0</v>
      </c>
      <c r="G149" s="152">
        <v>0</v>
      </c>
      <c r="H149" s="32">
        <f t="shared" si="27"/>
        <v>0</v>
      </c>
      <c r="I149" s="152">
        <v>0</v>
      </c>
      <c r="J149" s="32">
        <f t="shared" si="28"/>
        <v>0</v>
      </c>
      <c r="K149" s="18">
        <f t="shared" si="29"/>
        <v>0</v>
      </c>
      <c r="L149" s="32">
        <f t="shared" si="30"/>
        <v>0</v>
      </c>
      <c r="M149" s="18">
        <f t="shared" si="36"/>
        <v>1</v>
      </c>
      <c r="N149" s="32">
        <f t="shared" si="31"/>
        <v>0</v>
      </c>
    </row>
    <row r="150" spans="1:14" s="31" customFormat="1" x14ac:dyDescent="0.2">
      <c r="A150" s="72"/>
      <c r="B150" s="240" t="str">
        <f t="shared" si="32"/>
        <v/>
      </c>
      <c r="C150" s="83"/>
      <c r="D150" s="428"/>
      <c r="E150" s="429"/>
      <c r="F150" s="151">
        <v>0</v>
      </c>
      <c r="G150" s="152">
        <v>0</v>
      </c>
      <c r="H150" s="32">
        <f t="shared" si="27"/>
        <v>0</v>
      </c>
      <c r="I150" s="152">
        <v>0</v>
      </c>
      <c r="J150" s="32">
        <f t="shared" si="28"/>
        <v>0</v>
      </c>
      <c r="K150" s="18">
        <f t="shared" si="29"/>
        <v>0</v>
      </c>
      <c r="L150" s="32">
        <f t="shared" si="30"/>
        <v>0</v>
      </c>
      <c r="M150" s="18">
        <f t="shared" si="36"/>
        <v>1</v>
      </c>
      <c r="N150" s="32">
        <f t="shared" si="31"/>
        <v>0</v>
      </c>
    </row>
    <row r="151" spans="1:14" s="31" customFormat="1" x14ac:dyDescent="0.2">
      <c r="A151" s="72"/>
      <c r="B151" s="240" t="str">
        <f t="shared" si="32"/>
        <v/>
      </c>
      <c r="C151" s="83"/>
      <c r="D151" s="428"/>
      <c r="E151" s="429"/>
      <c r="F151" s="151">
        <v>0</v>
      </c>
      <c r="G151" s="152">
        <v>0</v>
      </c>
      <c r="H151" s="32">
        <f t="shared" si="27"/>
        <v>0</v>
      </c>
      <c r="I151" s="152">
        <v>0</v>
      </c>
      <c r="J151" s="32">
        <f t="shared" si="28"/>
        <v>0</v>
      </c>
      <c r="K151" s="18">
        <f t="shared" si="29"/>
        <v>0</v>
      </c>
      <c r="L151" s="32">
        <f t="shared" si="30"/>
        <v>0</v>
      </c>
      <c r="M151" s="18">
        <f t="shared" si="36"/>
        <v>1</v>
      </c>
      <c r="N151" s="32">
        <f t="shared" si="31"/>
        <v>0</v>
      </c>
    </row>
    <row r="152" spans="1:14" s="31" customFormat="1" x14ac:dyDescent="0.2">
      <c r="A152" s="72"/>
      <c r="B152" s="240" t="str">
        <f t="shared" si="32"/>
        <v/>
      </c>
      <c r="C152" s="83"/>
      <c r="D152" s="428"/>
      <c r="E152" s="429"/>
      <c r="F152" s="151">
        <v>0</v>
      </c>
      <c r="G152" s="152">
        <v>0</v>
      </c>
      <c r="H152" s="32">
        <f t="shared" si="27"/>
        <v>0</v>
      </c>
      <c r="I152" s="152">
        <v>0</v>
      </c>
      <c r="J152" s="32">
        <f t="shared" si="28"/>
        <v>0</v>
      </c>
      <c r="K152" s="18">
        <f t="shared" si="29"/>
        <v>0</v>
      </c>
      <c r="L152" s="32">
        <f t="shared" si="30"/>
        <v>0</v>
      </c>
      <c r="M152" s="18">
        <f t="shared" si="33"/>
        <v>1</v>
      </c>
      <c r="N152" s="32">
        <f t="shared" si="31"/>
        <v>0</v>
      </c>
    </row>
    <row r="153" spans="1:14" s="31" customFormat="1" x14ac:dyDescent="0.2">
      <c r="A153" s="72"/>
      <c r="B153" s="240" t="str">
        <f t="shared" si="32"/>
        <v/>
      </c>
      <c r="C153" s="83"/>
      <c r="D153" s="428"/>
      <c r="E153" s="429"/>
      <c r="F153" s="151">
        <v>0</v>
      </c>
      <c r="G153" s="152">
        <v>0</v>
      </c>
      <c r="H153" s="32">
        <f t="shared" si="27"/>
        <v>0</v>
      </c>
      <c r="I153" s="152">
        <v>0</v>
      </c>
      <c r="J153" s="32">
        <f t="shared" si="28"/>
        <v>0</v>
      </c>
      <c r="K153" s="18">
        <f t="shared" si="29"/>
        <v>0</v>
      </c>
      <c r="L153" s="32">
        <f t="shared" si="30"/>
        <v>0</v>
      </c>
      <c r="M153" s="18">
        <f t="shared" si="33"/>
        <v>1</v>
      </c>
      <c r="N153" s="32">
        <f t="shared" si="31"/>
        <v>0</v>
      </c>
    </row>
    <row r="154" spans="1:14" s="31" customFormat="1" x14ac:dyDescent="0.2">
      <c r="A154" s="72"/>
      <c r="B154" s="240" t="str">
        <f t="shared" si="32"/>
        <v/>
      </c>
      <c r="C154" s="83"/>
      <c r="D154" s="428"/>
      <c r="E154" s="429"/>
      <c r="F154" s="151">
        <v>0</v>
      </c>
      <c r="G154" s="152">
        <v>0</v>
      </c>
      <c r="H154" s="32">
        <f t="shared" si="27"/>
        <v>0</v>
      </c>
      <c r="I154" s="152">
        <v>0</v>
      </c>
      <c r="J154" s="32">
        <f t="shared" si="28"/>
        <v>0</v>
      </c>
      <c r="K154" s="18">
        <f t="shared" si="29"/>
        <v>0</v>
      </c>
      <c r="L154" s="32">
        <f t="shared" si="30"/>
        <v>0</v>
      </c>
      <c r="M154" s="18">
        <f t="shared" si="33"/>
        <v>1</v>
      </c>
      <c r="N154" s="32">
        <f t="shared" si="31"/>
        <v>0</v>
      </c>
    </row>
    <row r="155" spans="1:14" s="31" customFormat="1" x14ac:dyDescent="0.2">
      <c r="A155" s="72"/>
      <c r="B155" s="240" t="str">
        <f t="shared" si="32"/>
        <v/>
      </c>
      <c r="C155" s="83"/>
      <c r="D155" s="428"/>
      <c r="E155" s="429"/>
      <c r="F155" s="151">
        <v>0</v>
      </c>
      <c r="G155" s="152">
        <v>0</v>
      </c>
      <c r="H155" s="32">
        <f t="shared" si="27"/>
        <v>0</v>
      </c>
      <c r="I155" s="152">
        <v>0</v>
      </c>
      <c r="J155" s="32">
        <f t="shared" si="28"/>
        <v>0</v>
      </c>
      <c r="K155" s="18">
        <f t="shared" si="29"/>
        <v>0</v>
      </c>
      <c r="L155" s="32">
        <f t="shared" si="30"/>
        <v>0</v>
      </c>
      <c r="M155" s="18">
        <f t="shared" si="33"/>
        <v>1</v>
      </c>
      <c r="N155" s="32">
        <f t="shared" si="31"/>
        <v>0</v>
      </c>
    </row>
    <row r="156" spans="1:14" s="31" customFormat="1" x14ac:dyDescent="0.2">
      <c r="A156" s="72"/>
      <c r="B156" s="240" t="str">
        <f t="shared" si="32"/>
        <v/>
      </c>
      <c r="C156" s="83"/>
      <c r="D156" s="428"/>
      <c r="E156" s="429"/>
      <c r="F156" s="151">
        <v>0</v>
      </c>
      <c r="G156" s="153">
        <v>0</v>
      </c>
      <c r="H156" s="32">
        <f t="shared" si="27"/>
        <v>0</v>
      </c>
      <c r="I156" s="152">
        <v>0</v>
      </c>
      <c r="J156" s="32">
        <f t="shared" si="28"/>
        <v>0</v>
      </c>
      <c r="K156" s="18">
        <f t="shared" si="29"/>
        <v>0</v>
      </c>
      <c r="L156" s="32">
        <f t="shared" si="30"/>
        <v>0</v>
      </c>
      <c r="M156" s="18">
        <f t="shared" si="33"/>
        <v>1</v>
      </c>
      <c r="N156" s="32">
        <f t="shared" si="31"/>
        <v>0</v>
      </c>
    </row>
    <row r="157" spans="1:14" s="31" customFormat="1" x14ac:dyDescent="0.2">
      <c r="A157" s="72"/>
      <c r="B157" s="240" t="str">
        <f t="shared" si="32"/>
        <v/>
      </c>
      <c r="C157" s="83"/>
      <c r="D157" s="428"/>
      <c r="E157" s="429"/>
      <c r="F157" s="151">
        <v>0</v>
      </c>
      <c r="G157" s="153">
        <v>0</v>
      </c>
      <c r="H157" s="32">
        <f>SUM(F157*G157)</f>
        <v>0</v>
      </c>
      <c r="I157" s="152">
        <v>0</v>
      </c>
      <c r="J157" s="32">
        <f>SUM(F157*I157)</f>
        <v>0</v>
      </c>
      <c r="K157" s="18">
        <f>SUM(G157+I157)</f>
        <v>0</v>
      </c>
      <c r="L157" s="32">
        <f>SUM(F157*K157)</f>
        <v>0</v>
      </c>
      <c r="M157" s="18">
        <f>SUM(100%-K157)</f>
        <v>1</v>
      </c>
      <c r="N157" s="32">
        <f>SUM(F157-L157)</f>
        <v>0</v>
      </c>
    </row>
    <row r="158" spans="1:14" s="31" customFormat="1" x14ac:dyDescent="0.2">
      <c r="A158" s="72"/>
      <c r="B158" s="240" t="str">
        <f t="shared" si="32"/>
        <v/>
      </c>
      <c r="C158" s="83"/>
      <c r="D158" s="428"/>
      <c r="E158" s="429"/>
      <c r="F158" s="151">
        <v>0</v>
      </c>
      <c r="G158" s="153">
        <v>0</v>
      </c>
      <c r="H158" s="32">
        <f>SUM(F158*G158)</f>
        <v>0</v>
      </c>
      <c r="I158" s="152">
        <v>0</v>
      </c>
      <c r="J158" s="32">
        <f>SUM(F158*I158)</f>
        <v>0</v>
      </c>
      <c r="K158" s="18">
        <f>SUM(G158+I158)</f>
        <v>0</v>
      </c>
      <c r="L158" s="32">
        <f>SUM(F158*K158)</f>
        <v>0</v>
      </c>
      <c r="M158" s="18">
        <f>SUM(100%-K158)</f>
        <v>1</v>
      </c>
      <c r="N158" s="32">
        <f>SUM(F158-L158)</f>
        <v>0</v>
      </c>
    </row>
    <row r="159" spans="1:14" s="31" customFormat="1" x14ac:dyDescent="0.2">
      <c r="A159" s="72"/>
      <c r="B159" s="240" t="str">
        <f t="shared" si="32"/>
        <v/>
      </c>
      <c r="C159" s="83"/>
      <c r="D159" s="428"/>
      <c r="E159" s="429"/>
      <c r="F159" s="151">
        <v>0</v>
      </c>
      <c r="G159" s="152">
        <v>0</v>
      </c>
      <c r="H159" s="32">
        <f>SUM(F159*G159)</f>
        <v>0</v>
      </c>
      <c r="I159" s="152">
        <v>0</v>
      </c>
      <c r="J159" s="32">
        <f>SUM(F159*I159)</f>
        <v>0</v>
      </c>
      <c r="K159" s="18">
        <f>SUM(G159+I159)</f>
        <v>0</v>
      </c>
      <c r="L159" s="32">
        <f>SUM(F159*K159)</f>
        <v>0</v>
      </c>
      <c r="M159" s="18">
        <f>SUM(100%-K159)</f>
        <v>1</v>
      </c>
      <c r="N159" s="32">
        <f>SUM(F159-L159)</f>
        <v>0</v>
      </c>
    </row>
    <row r="160" spans="1:14" s="31" customFormat="1" x14ac:dyDescent="0.2">
      <c r="A160" s="21"/>
      <c r="B160" s="21"/>
      <c r="C160" s="21"/>
      <c r="D160" s="21"/>
      <c r="E160" s="21"/>
      <c r="F160" s="21"/>
      <c r="G160" s="16"/>
      <c r="I160" s="16"/>
      <c r="J160" s="16"/>
      <c r="K160" s="16"/>
      <c r="L160" s="16"/>
      <c r="M160" s="21"/>
    </row>
    <row r="161" spans="1:14" s="31" customFormat="1" x14ac:dyDescent="0.2">
      <c r="A161" s="16" t="s">
        <v>7</v>
      </c>
      <c r="B161" s="16"/>
      <c r="C161" s="16"/>
      <c r="D161" s="16"/>
      <c r="E161" s="16"/>
      <c r="F161" s="16"/>
      <c r="G161" s="221"/>
      <c r="H161" s="59" t="s">
        <v>182</v>
      </c>
      <c r="I161" s="221"/>
      <c r="J161" s="221"/>
      <c r="K161" s="221"/>
      <c r="L161" s="221"/>
      <c r="N161" s="46" t="str">
        <f>'Summary Payment Certification'!$H$58</f>
        <v>Revised 06/22/2022</v>
      </c>
    </row>
    <row r="162" spans="1:14" s="31" customFormat="1" x14ac:dyDescent="0.2">
      <c r="A162" s="283" t="s">
        <v>0</v>
      </c>
      <c r="B162" s="283"/>
      <c r="C162" s="283"/>
      <c r="D162" s="283"/>
      <c r="E162" s="283"/>
      <c r="F162" s="283"/>
      <c r="G162" s="283"/>
      <c r="H162" s="283"/>
      <c r="I162" s="283"/>
      <c r="J162" s="283"/>
      <c r="K162" s="283"/>
      <c r="L162" s="283"/>
      <c r="M162" s="283"/>
      <c r="N162" s="283"/>
    </row>
    <row r="163" spans="1:14" x14ac:dyDescent="0.2">
      <c r="A163" s="285" t="s">
        <v>1</v>
      </c>
      <c r="B163" s="285"/>
      <c r="C163" s="285"/>
      <c r="D163" s="285"/>
      <c r="E163" s="285"/>
      <c r="F163" s="285"/>
      <c r="G163" s="285"/>
      <c r="H163" s="285"/>
      <c r="I163" s="285"/>
      <c r="J163" s="285"/>
      <c r="K163" s="285"/>
      <c r="L163" s="285"/>
      <c r="M163" s="285"/>
      <c r="N163" s="285"/>
    </row>
    <row r="164" spans="1:14" x14ac:dyDescent="0.2">
      <c r="A164" s="372" t="s">
        <v>86</v>
      </c>
      <c r="B164" s="372"/>
      <c r="C164" s="372"/>
      <c r="D164" s="372"/>
      <c r="E164" s="372"/>
      <c r="F164" s="372"/>
      <c r="G164" s="372"/>
      <c r="H164" s="372"/>
      <c r="I164" s="372"/>
      <c r="J164" s="372"/>
      <c r="K164" s="372"/>
      <c r="L164" s="372"/>
      <c r="M164" s="372"/>
      <c r="N164" s="372"/>
    </row>
    <row r="165" spans="1:14" ht="13.9" customHeight="1" thickBot="1" x14ac:dyDescent="0.25">
      <c r="A165" s="286" t="s">
        <v>123</v>
      </c>
      <c r="B165" s="286"/>
      <c r="C165" s="286"/>
      <c r="D165" s="286"/>
      <c r="E165" s="286"/>
      <c r="F165" s="286"/>
      <c r="G165" s="286"/>
      <c r="H165" s="286"/>
      <c r="I165" s="286"/>
      <c r="J165" s="373"/>
      <c r="K165" s="373"/>
      <c r="L165" s="373"/>
      <c r="M165" s="373"/>
      <c r="N165" s="373"/>
    </row>
    <row r="166" spans="1:14" x14ac:dyDescent="0.2">
      <c r="A166" s="8" t="s">
        <v>13</v>
      </c>
      <c r="B166" s="465" t="str">
        <f>IF('Project 2 - Items of Work'!$B$10="","",'Project 2 - Items of Work'!$B$10)</f>
        <v/>
      </c>
      <c r="C166" s="466"/>
      <c r="D166" s="466"/>
      <c r="E166" s="466"/>
      <c r="F166" s="466"/>
      <c r="G166" s="466"/>
      <c r="H166" s="466"/>
      <c r="I166" s="466"/>
      <c r="J166" s="446" t="s">
        <v>14</v>
      </c>
      <c r="K166" s="447"/>
      <c r="L166" s="142" t="str">
        <f>IF('Project 2 - Items of Work'!$J$10="","",'Project 2 - Items of Work'!$J$10)</f>
        <v/>
      </c>
      <c r="M166" s="143" t="s">
        <v>214</v>
      </c>
      <c r="N166" s="144" t="str">
        <f>IF('Project 2 - Items of Work'!$L$10="","",'Project 2 - Items of Work'!$L$10)</f>
        <v/>
      </c>
    </row>
    <row r="167" spans="1:14" x14ac:dyDescent="0.2">
      <c r="A167" s="9" t="s">
        <v>8</v>
      </c>
      <c r="B167" s="465" t="str">
        <f>IF('Project 2 - Items of Work'!$B$11="","",'Project 2 - Items of Work'!$B$11)</f>
        <v/>
      </c>
      <c r="C167" s="466"/>
      <c r="D167" s="466"/>
      <c r="E167" s="466"/>
      <c r="F167" s="466"/>
      <c r="G167" s="466"/>
      <c r="H167" s="466"/>
      <c r="I167" s="466"/>
      <c r="J167" s="439" t="s">
        <v>15</v>
      </c>
      <c r="K167" s="440"/>
      <c r="L167" s="226" t="str">
        <f>IF('Project 2 - Items of Work'!$J$11="","",'Project 2 - Items of Work'!$J$11)</f>
        <v/>
      </c>
      <c r="M167" s="233" t="s">
        <v>212</v>
      </c>
      <c r="N167" s="148" t="str">
        <f>IF('Project 2 - Items of Work'!$L$11="","",'Project 2 - Items of Work'!$L$11)</f>
        <v/>
      </c>
    </row>
    <row r="168" spans="1:14" ht="13.5" thickBot="1" x14ac:dyDescent="0.25">
      <c r="A168" s="9" t="s">
        <v>10</v>
      </c>
      <c r="B168" s="415" t="str">
        <f>IF('Project 2 - Items of Work'!$B$12="","",'Project 2 - Items of Work'!$B$12)</f>
        <v/>
      </c>
      <c r="C168" s="486"/>
      <c r="D168" s="486"/>
      <c r="E168" s="416"/>
      <c r="F168" s="89" t="s">
        <v>10</v>
      </c>
      <c r="G168" s="464" t="str">
        <f>IF('Project 2 - Items of Work'!$E$12="","",'Project 2 - Items of Work'!$E$12)</f>
        <v/>
      </c>
      <c r="H168" s="464"/>
      <c r="I168" s="415"/>
      <c r="J168" s="467" t="s">
        <v>9</v>
      </c>
      <c r="K168" s="468"/>
      <c r="L168" s="145" t="str">
        <f>IF('Project 2 - Items of Work'!$J$12="","",'Project 2 - Items of Work'!$J$12)</f>
        <v/>
      </c>
      <c r="M168" s="234" t="s">
        <v>210</v>
      </c>
      <c r="N168" s="147" t="str">
        <f>IF('Project 2 - Items of Work'!$L$12="","",'Project 2 - Items of Work'!$L$12)</f>
        <v/>
      </c>
    </row>
    <row r="169" spans="1:14" x14ac:dyDescent="0.2">
      <c r="A169" s="9" t="s">
        <v>16</v>
      </c>
      <c r="B169" s="415" t="str">
        <f>IF('Project 2 - Items of Work'!$B$13="","",'Project 2 - Items of Work'!$B$13)</f>
        <v/>
      </c>
      <c r="C169" s="486"/>
      <c r="D169" s="486"/>
      <c r="E169" s="416"/>
      <c r="F169" s="233" t="s">
        <v>173</v>
      </c>
      <c r="G169" s="464" t="str">
        <f>IF('Project 2 - Items of Work'!$E$13="","",'Project 2 - Items of Work'!$E$13)</f>
        <v/>
      </c>
      <c r="H169" s="464"/>
      <c r="I169" s="464"/>
      <c r="J169" s="402" t="s">
        <v>211</v>
      </c>
      <c r="K169" s="403"/>
      <c r="L169" s="101" t="str">
        <f>IF('Project 2 - Items of Work'!$J$13="","",'Project 2 - Items of Work'!$J$13)</f>
        <v/>
      </c>
      <c r="M169" s="102" t="s">
        <v>213</v>
      </c>
      <c r="N169" s="101" t="str">
        <f>IF('Project 2 - Items of Work'!$L$13="","",'Project 2 - Items of Work'!$L$13)</f>
        <v/>
      </c>
    </row>
    <row r="170" spans="1:14" s="174" customFormat="1" ht="30" customHeight="1" x14ac:dyDescent="0.2">
      <c r="A170" s="430" t="s">
        <v>175</v>
      </c>
      <c r="B170" s="431"/>
      <c r="C170" s="431"/>
      <c r="D170" s="431"/>
      <c r="E170" s="431"/>
      <c r="F170" s="431"/>
      <c r="G170" s="431"/>
      <c r="H170" s="431"/>
      <c r="I170" s="431"/>
      <c r="J170" s="431"/>
      <c r="K170" s="431"/>
      <c r="L170" s="431"/>
      <c r="M170" s="431"/>
      <c r="N170" s="431"/>
    </row>
    <row r="171" spans="1:14" s="14" customFormat="1" ht="13.15" customHeight="1" x14ac:dyDescent="0.2">
      <c r="A171" s="444" t="s">
        <v>179</v>
      </c>
      <c r="B171" s="445"/>
      <c r="C171" s="445"/>
      <c r="D171" s="445"/>
      <c r="E171" s="445"/>
      <c r="F171" s="445"/>
      <c r="G171" s="445"/>
      <c r="H171" s="445"/>
      <c r="I171" s="445"/>
      <c r="J171" s="445"/>
      <c r="K171" s="445"/>
      <c r="L171" s="445"/>
      <c r="M171" s="445"/>
      <c r="N171" s="445"/>
    </row>
    <row r="172" spans="1:14" s="12" customFormat="1" ht="13.15" customHeight="1" x14ac:dyDescent="0.2">
      <c r="A172" s="441" t="s">
        <v>171</v>
      </c>
      <c r="B172" s="441" t="s">
        <v>172</v>
      </c>
      <c r="C172" s="441" t="s">
        <v>168</v>
      </c>
      <c r="D172" s="432" t="s">
        <v>218</v>
      </c>
      <c r="E172" s="433"/>
      <c r="F172" s="364" t="s">
        <v>160</v>
      </c>
      <c r="G172" s="438" t="s">
        <v>76</v>
      </c>
      <c r="H172" s="438"/>
      <c r="I172" s="438"/>
      <c r="J172" s="438"/>
      <c r="K172" s="438"/>
      <c r="L172" s="438"/>
      <c r="M172" s="410" t="s">
        <v>77</v>
      </c>
      <c r="N172" s="410"/>
    </row>
    <row r="173" spans="1:14" s="12" customFormat="1" x14ac:dyDescent="0.2">
      <c r="A173" s="442"/>
      <c r="B173" s="442"/>
      <c r="C173" s="442"/>
      <c r="D173" s="434"/>
      <c r="E173" s="435"/>
      <c r="F173" s="366"/>
      <c r="G173" s="411" t="s">
        <v>78</v>
      </c>
      <c r="H173" s="411"/>
      <c r="I173" s="411" t="s">
        <v>79</v>
      </c>
      <c r="J173" s="411"/>
      <c r="K173" s="411" t="s">
        <v>80</v>
      </c>
      <c r="L173" s="411"/>
      <c r="M173" s="410"/>
      <c r="N173" s="410"/>
    </row>
    <row r="174" spans="1:14" s="12" customFormat="1" ht="25.5" customHeight="1" x14ac:dyDescent="0.2">
      <c r="A174" s="443"/>
      <c r="B174" s="443"/>
      <c r="C174" s="443"/>
      <c r="D174" s="436"/>
      <c r="E174" s="437"/>
      <c r="F174" s="231" t="s">
        <v>82</v>
      </c>
      <c r="G174" s="232" t="s">
        <v>81</v>
      </c>
      <c r="H174" s="232" t="s">
        <v>82</v>
      </c>
      <c r="I174" s="232" t="s">
        <v>81</v>
      </c>
      <c r="J174" s="232" t="s">
        <v>82</v>
      </c>
      <c r="K174" s="232" t="s">
        <v>81</v>
      </c>
      <c r="L174" s="232" t="s">
        <v>82</v>
      </c>
      <c r="M174" s="232" t="s">
        <v>81</v>
      </c>
      <c r="N174" s="232" t="s">
        <v>82</v>
      </c>
    </row>
    <row r="175" spans="1:14" s="19" customFormat="1" x14ac:dyDescent="0.2">
      <c r="A175" s="72"/>
      <c r="B175" s="240" t="str">
        <f t="shared" ref="B175:B209" si="37">IF(A175="","",VLOOKUP(A175,$A$30:$C$35,2,FALSE))</f>
        <v/>
      </c>
      <c r="C175" s="83"/>
      <c r="D175" s="428"/>
      <c r="E175" s="429"/>
      <c r="F175" s="151">
        <v>0</v>
      </c>
      <c r="G175" s="152">
        <v>0</v>
      </c>
      <c r="H175" s="32">
        <f t="shared" ref="H175:H209" si="38">SUM(F175*G175)</f>
        <v>0</v>
      </c>
      <c r="I175" s="152">
        <v>0</v>
      </c>
      <c r="J175" s="32">
        <f t="shared" ref="J175:J206" si="39">SUM(F175*I175)</f>
        <v>0</v>
      </c>
      <c r="K175" s="18">
        <f t="shared" ref="K175:K206" si="40">SUM(G175+I175)</f>
        <v>0</v>
      </c>
      <c r="L175" s="32">
        <f t="shared" ref="L175:L206" si="41">SUM(F175*K175)</f>
        <v>0</v>
      </c>
      <c r="M175" s="18">
        <f>SUM(100%-K175)</f>
        <v>1</v>
      </c>
      <c r="N175" s="32">
        <f t="shared" ref="N175:N206" si="42">SUM(F175-L175)</f>
        <v>0</v>
      </c>
    </row>
    <row r="176" spans="1:14" s="19" customFormat="1" x14ac:dyDescent="0.2">
      <c r="A176" s="72"/>
      <c r="B176" s="240" t="str">
        <f t="shared" si="37"/>
        <v/>
      </c>
      <c r="C176" s="83"/>
      <c r="D176" s="428"/>
      <c r="E176" s="429"/>
      <c r="F176" s="151">
        <v>0</v>
      </c>
      <c r="G176" s="152">
        <v>0</v>
      </c>
      <c r="H176" s="32">
        <f t="shared" si="38"/>
        <v>0</v>
      </c>
      <c r="I176" s="152">
        <v>0</v>
      </c>
      <c r="J176" s="32">
        <f t="shared" si="39"/>
        <v>0</v>
      </c>
      <c r="K176" s="18">
        <f t="shared" si="40"/>
        <v>0</v>
      </c>
      <c r="L176" s="32">
        <f t="shared" si="41"/>
        <v>0</v>
      </c>
      <c r="M176" s="18">
        <f t="shared" ref="M176:M209" si="43">SUM(100%-K176)</f>
        <v>1</v>
      </c>
      <c r="N176" s="32">
        <f t="shared" si="42"/>
        <v>0</v>
      </c>
    </row>
    <row r="177" spans="1:14" s="19" customFormat="1" x14ac:dyDescent="0.2">
      <c r="A177" s="72"/>
      <c r="B177" s="240" t="str">
        <f t="shared" si="37"/>
        <v/>
      </c>
      <c r="C177" s="83"/>
      <c r="D177" s="428"/>
      <c r="E177" s="429"/>
      <c r="F177" s="151">
        <v>0</v>
      </c>
      <c r="G177" s="152">
        <v>0</v>
      </c>
      <c r="H177" s="32">
        <f t="shared" si="38"/>
        <v>0</v>
      </c>
      <c r="I177" s="152">
        <v>0</v>
      </c>
      <c r="J177" s="32">
        <f t="shared" si="39"/>
        <v>0</v>
      </c>
      <c r="K177" s="18">
        <f t="shared" si="40"/>
        <v>0</v>
      </c>
      <c r="L177" s="32">
        <f t="shared" si="41"/>
        <v>0</v>
      </c>
      <c r="M177" s="18">
        <f t="shared" si="43"/>
        <v>1</v>
      </c>
      <c r="N177" s="32">
        <f t="shared" si="42"/>
        <v>0</v>
      </c>
    </row>
    <row r="178" spans="1:14" s="19" customFormat="1" x14ac:dyDescent="0.2">
      <c r="A178" s="72"/>
      <c r="B178" s="240" t="str">
        <f t="shared" si="37"/>
        <v/>
      </c>
      <c r="C178" s="83"/>
      <c r="D178" s="428"/>
      <c r="E178" s="429"/>
      <c r="F178" s="151">
        <v>0</v>
      </c>
      <c r="G178" s="152">
        <v>0</v>
      </c>
      <c r="H178" s="32">
        <f t="shared" si="38"/>
        <v>0</v>
      </c>
      <c r="I178" s="152">
        <v>0</v>
      </c>
      <c r="J178" s="32">
        <f t="shared" si="39"/>
        <v>0</v>
      </c>
      <c r="K178" s="18">
        <f t="shared" si="40"/>
        <v>0</v>
      </c>
      <c r="L178" s="32">
        <f t="shared" si="41"/>
        <v>0</v>
      </c>
      <c r="M178" s="18">
        <f t="shared" si="43"/>
        <v>1</v>
      </c>
      <c r="N178" s="32">
        <f t="shared" si="42"/>
        <v>0</v>
      </c>
    </row>
    <row r="179" spans="1:14" s="19" customFormat="1" x14ac:dyDescent="0.2">
      <c r="A179" s="72"/>
      <c r="B179" s="240" t="str">
        <f t="shared" si="37"/>
        <v/>
      </c>
      <c r="C179" s="83"/>
      <c r="D179" s="428"/>
      <c r="E179" s="429"/>
      <c r="F179" s="151">
        <v>0</v>
      </c>
      <c r="G179" s="152">
        <v>0</v>
      </c>
      <c r="H179" s="32">
        <f t="shared" si="38"/>
        <v>0</v>
      </c>
      <c r="I179" s="152">
        <v>0</v>
      </c>
      <c r="J179" s="32">
        <f t="shared" si="39"/>
        <v>0</v>
      </c>
      <c r="K179" s="18">
        <f t="shared" si="40"/>
        <v>0</v>
      </c>
      <c r="L179" s="32">
        <f t="shared" si="41"/>
        <v>0</v>
      </c>
      <c r="M179" s="18">
        <f t="shared" si="43"/>
        <v>1</v>
      </c>
      <c r="N179" s="32">
        <f t="shared" si="42"/>
        <v>0</v>
      </c>
    </row>
    <row r="180" spans="1:14" s="19" customFormat="1" x14ac:dyDescent="0.2">
      <c r="A180" s="72"/>
      <c r="B180" s="240" t="str">
        <f t="shared" si="37"/>
        <v/>
      </c>
      <c r="C180" s="83"/>
      <c r="D180" s="428"/>
      <c r="E180" s="429"/>
      <c r="F180" s="151">
        <v>0</v>
      </c>
      <c r="G180" s="152">
        <v>0</v>
      </c>
      <c r="H180" s="32">
        <f t="shared" si="38"/>
        <v>0</v>
      </c>
      <c r="I180" s="152">
        <v>0</v>
      </c>
      <c r="J180" s="32">
        <f t="shared" si="39"/>
        <v>0</v>
      </c>
      <c r="K180" s="18">
        <f t="shared" si="40"/>
        <v>0</v>
      </c>
      <c r="L180" s="32">
        <f t="shared" si="41"/>
        <v>0</v>
      </c>
      <c r="M180" s="18">
        <f t="shared" si="43"/>
        <v>1</v>
      </c>
      <c r="N180" s="32">
        <f t="shared" si="42"/>
        <v>0</v>
      </c>
    </row>
    <row r="181" spans="1:14" s="19" customFormat="1" x14ac:dyDescent="0.2">
      <c r="A181" s="72"/>
      <c r="B181" s="240" t="str">
        <f t="shared" si="37"/>
        <v/>
      </c>
      <c r="C181" s="83"/>
      <c r="D181" s="428"/>
      <c r="E181" s="429"/>
      <c r="F181" s="151">
        <v>0</v>
      </c>
      <c r="G181" s="152">
        <v>0</v>
      </c>
      <c r="H181" s="32">
        <f t="shared" si="38"/>
        <v>0</v>
      </c>
      <c r="I181" s="152">
        <v>0</v>
      </c>
      <c r="J181" s="32">
        <f t="shared" si="39"/>
        <v>0</v>
      </c>
      <c r="K181" s="18">
        <f t="shared" si="40"/>
        <v>0</v>
      </c>
      <c r="L181" s="32">
        <f t="shared" si="41"/>
        <v>0</v>
      </c>
      <c r="M181" s="18">
        <f t="shared" si="43"/>
        <v>1</v>
      </c>
      <c r="N181" s="32">
        <f t="shared" si="42"/>
        <v>0</v>
      </c>
    </row>
    <row r="182" spans="1:14" s="19" customFormat="1" x14ac:dyDescent="0.2">
      <c r="A182" s="72"/>
      <c r="B182" s="240" t="str">
        <f t="shared" si="37"/>
        <v/>
      </c>
      <c r="C182" s="83"/>
      <c r="D182" s="428"/>
      <c r="E182" s="429"/>
      <c r="F182" s="151">
        <v>0</v>
      </c>
      <c r="G182" s="152">
        <v>0</v>
      </c>
      <c r="H182" s="32">
        <f t="shared" si="38"/>
        <v>0</v>
      </c>
      <c r="I182" s="152">
        <v>0</v>
      </c>
      <c r="J182" s="32">
        <f t="shared" si="39"/>
        <v>0</v>
      </c>
      <c r="K182" s="18">
        <f t="shared" si="40"/>
        <v>0</v>
      </c>
      <c r="L182" s="32">
        <f t="shared" si="41"/>
        <v>0</v>
      </c>
      <c r="M182" s="18">
        <f t="shared" si="43"/>
        <v>1</v>
      </c>
      <c r="N182" s="32">
        <f t="shared" si="42"/>
        <v>0</v>
      </c>
    </row>
    <row r="183" spans="1:14" s="19" customFormat="1" x14ac:dyDescent="0.2">
      <c r="A183" s="72"/>
      <c r="B183" s="240" t="str">
        <f t="shared" si="37"/>
        <v/>
      </c>
      <c r="C183" s="83"/>
      <c r="D183" s="428"/>
      <c r="E183" s="429"/>
      <c r="F183" s="151">
        <v>0</v>
      </c>
      <c r="G183" s="152">
        <v>0</v>
      </c>
      <c r="H183" s="32">
        <f t="shared" si="38"/>
        <v>0</v>
      </c>
      <c r="I183" s="152">
        <v>0</v>
      </c>
      <c r="J183" s="32">
        <f t="shared" si="39"/>
        <v>0</v>
      </c>
      <c r="K183" s="18">
        <f t="shared" si="40"/>
        <v>0</v>
      </c>
      <c r="L183" s="32">
        <f t="shared" si="41"/>
        <v>0</v>
      </c>
      <c r="M183" s="18">
        <f t="shared" si="43"/>
        <v>1</v>
      </c>
      <c r="N183" s="32">
        <f t="shared" si="42"/>
        <v>0</v>
      </c>
    </row>
    <row r="184" spans="1:14" s="19" customFormat="1" x14ac:dyDescent="0.2">
      <c r="A184" s="72"/>
      <c r="B184" s="240" t="str">
        <f t="shared" si="37"/>
        <v/>
      </c>
      <c r="C184" s="83"/>
      <c r="D184" s="428"/>
      <c r="E184" s="429"/>
      <c r="F184" s="151">
        <v>0</v>
      </c>
      <c r="G184" s="152">
        <v>0</v>
      </c>
      <c r="H184" s="32">
        <f t="shared" si="38"/>
        <v>0</v>
      </c>
      <c r="I184" s="152">
        <v>0</v>
      </c>
      <c r="J184" s="32">
        <f t="shared" si="39"/>
        <v>0</v>
      </c>
      <c r="K184" s="18">
        <f t="shared" si="40"/>
        <v>0</v>
      </c>
      <c r="L184" s="32">
        <f t="shared" si="41"/>
        <v>0</v>
      </c>
      <c r="M184" s="18">
        <f t="shared" si="43"/>
        <v>1</v>
      </c>
      <c r="N184" s="32">
        <f t="shared" si="42"/>
        <v>0</v>
      </c>
    </row>
    <row r="185" spans="1:14" s="19" customFormat="1" x14ac:dyDescent="0.2">
      <c r="A185" s="72"/>
      <c r="B185" s="240" t="str">
        <f t="shared" si="37"/>
        <v/>
      </c>
      <c r="C185" s="83"/>
      <c r="D185" s="428"/>
      <c r="E185" s="429"/>
      <c r="F185" s="151">
        <v>0</v>
      </c>
      <c r="G185" s="152">
        <v>0</v>
      </c>
      <c r="H185" s="32">
        <f t="shared" si="38"/>
        <v>0</v>
      </c>
      <c r="I185" s="152">
        <v>0</v>
      </c>
      <c r="J185" s="32">
        <f t="shared" si="39"/>
        <v>0</v>
      </c>
      <c r="K185" s="18">
        <f t="shared" si="40"/>
        <v>0</v>
      </c>
      <c r="L185" s="32">
        <f t="shared" si="41"/>
        <v>0</v>
      </c>
      <c r="M185" s="18">
        <f t="shared" si="43"/>
        <v>1</v>
      </c>
      <c r="N185" s="32">
        <f t="shared" si="42"/>
        <v>0</v>
      </c>
    </row>
    <row r="186" spans="1:14" s="19" customFormat="1" x14ac:dyDescent="0.2">
      <c r="A186" s="72"/>
      <c r="B186" s="240" t="str">
        <f t="shared" si="37"/>
        <v/>
      </c>
      <c r="C186" s="83"/>
      <c r="D186" s="428"/>
      <c r="E186" s="429"/>
      <c r="F186" s="151">
        <v>0</v>
      </c>
      <c r="G186" s="152">
        <v>0</v>
      </c>
      <c r="H186" s="32">
        <f t="shared" si="38"/>
        <v>0</v>
      </c>
      <c r="I186" s="152">
        <v>0</v>
      </c>
      <c r="J186" s="32">
        <f t="shared" si="39"/>
        <v>0</v>
      </c>
      <c r="K186" s="18">
        <f t="shared" si="40"/>
        <v>0</v>
      </c>
      <c r="L186" s="32">
        <f t="shared" si="41"/>
        <v>0</v>
      </c>
      <c r="M186" s="18">
        <f t="shared" si="43"/>
        <v>1</v>
      </c>
      <c r="N186" s="32">
        <f t="shared" si="42"/>
        <v>0</v>
      </c>
    </row>
    <row r="187" spans="1:14" s="19" customFormat="1" x14ac:dyDescent="0.2">
      <c r="A187" s="72"/>
      <c r="B187" s="240" t="str">
        <f t="shared" si="37"/>
        <v/>
      </c>
      <c r="C187" s="83"/>
      <c r="D187" s="428"/>
      <c r="E187" s="429"/>
      <c r="F187" s="151">
        <v>0</v>
      </c>
      <c r="G187" s="152">
        <v>0</v>
      </c>
      <c r="H187" s="32">
        <f t="shared" si="38"/>
        <v>0</v>
      </c>
      <c r="I187" s="152">
        <v>0</v>
      </c>
      <c r="J187" s="32">
        <f t="shared" si="39"/>
        <v>0</v>
      </c>
      <c r="K187" s="18">
        <f t="shared" si="40"/>
        <v>0</v>
      </c>
      <c r="L187" s="32">
        <f t="shared" si="41"/>
        <v>0</v>
      </c>
      <c r="M187" s="18">
        <f t="shared" si="43"/>
        <v>1</v>
      </c>
      <c r="N187" s="32">
        <f t="shared" si="42"/>
        <v>0</v>
      </c>
    </row>
    <row r="188" spans="1:14" s="19" customFormat="1" x14ac:dyDescent="0.2">
      <c r="A188" s="72"/>
      <c r="B188" s="240" t="str">
        <f t="shared" si="37"/>
        <v/>
      </c>
      <c r="C188" s="83"/>
      <c r="D188" s="428"/>
      <c r="E188" s="429"/>
      <c r="F188" s="151">
        <v>0</v>
      </c>
      <c r="G188" s="152">
        <v>0</v>
      </c>
      <c r="H188" s="32">
        <f t="shared" si="38"/>
        <v>0</v>
      </c>
      <c r="I188" s="152">
        <v>0</v>
      </c>
      <c r="J188" s="32">
        <f t="shared" si="39"/>
        <v>0</v>
      </c>
      <c r="K188" s="18">
        <f t="shared" si="40"/>
        <v>0</v>
      </c>
      <c r="L188" s="32">
        <f t="shared" si="41"/>
        <v>0</v>
      </c>
      <c r="M188" s="18">
        <f t="shared" si="43"/>
        <v>1</v>
      </c>
      <c r="N188" s="32">
        <f t="shared" si="42"/>
        <v>0</v>
      </c>
    </row>
    <row r="189" spans="1:14" s="19" customFormat="1" x14ac:dyDescent="0.2">
      <c r="A189" s="72"/>
      <c r="B189" s="240" t="str">
        <f t="shared" si="37"/>
        <v/>
      </c>
      <c r="C189" s="83"/>
      <c r="D189" s="428"/>
      <c r="E189" s="429"/>
      <c r="F189" s="151">
        <v>0</v>
      </c>
      <c r="G189" s="152">
        <v>0</v>
      </c>
      <c r="H189" s="32">
        <f t="shared" si="38"/>
        <v>0</v>
      </c>
      <c r="I189" s="152">
        <v>0</v>
      </c>
      <c r="J189" s="32">
        <f t="shared" si="39"/>
        <v>0</v>
      </c>
      <c r="K189" s="18">
        <f t="shared" si="40"/>
        <v>0</v>
      </c>
      <c r="L189" s="32">
        <f t="shared" si="41"/>
        <v>0</v>
      </c>
      <c r="M189" s="18">
        <f t="shared" si="43"/>
        <v>1</v>
      </c>
      <c r="N189" s="32">
        <f t="shared" si="42"/>
        <v>0</v>
      </c>
    </row>
    <row r="190" spans="1:14" s="19" customFormat="1" x14ac:dyDescent="0.2">
      <c r="A190" s="72"/>
      <c r="B190" s="240" t="str">
        <f t="shared" si="37"/>
        <v/>
      </c>
      <c r="C190" s="83"/>
      <c r="D190" s="428"/>
      <c r="E190" s="429"/>
      <c r="F190" s="151">
        <v>0</v>
      </c>
      <c r="G190" s="152">
        <v>0</v>
      </c>
      <c r="H190" s="32">
        <f t="shared" si="38"/>
        <v>0</v>
      </c>
      <c r="I190" s="152">
        <v>0</v>
      </c>
      <c r="J190" s="32">
        <f t="shared" si="39"/>
        <v>0</v>
      </c>
      <c r="K190" s="18">
        <f t="shared" si="40"/>
        <v>0</v>
      </c>
      <c r="L190" s="32">
        <f t="shared" si="41"/>
        <v>0</v>
      </c>
      <c r="M190" s="18">
        <f t="shared" si="43"/>
        <v>1</v>
      </c>
      <c r="N190" s="32">
        <f t="shared" si="42"/>
        <v>0</v>
      </c>
    </row>
    <row r="191" spans="1:14" s="19" customFormat="1" x14ac:dyDescent="0.2">
      <c r="A191" s="72"/>
      <c r="B191" s="240" t="str">
        <f t="shared" si="37"/>
        <v/>
      </c>
      <c r="C191" s="83"/>
      <c r="D191" s="428"/>
      <c r="E191" s="429"/>
      <c r="F191" s="151">
        <v>0</v>
      </c>
      <c r="G191" s="152">
        <v>0</v>
      </c>
      <c r="H191" s="32">
        <f t="shared" si="38"/>
        <v>0</v>
      </c>
      <c r="I191" s="152">
        <v>0</v>
      </c>
      <c r="J191" s="32">
        <f t="shared" si="39"/>
        <v>0</v>
      </c>
      <c r="K191" s="18">
        <f t="shared" si="40"/>
        <v>0</v>
      </c>
      <c r="L191" s="32">
        <f t="shared" si="41"/>
        <v>0</v>
      </c>
      <c r="M191" s="18">
        <f t="shared" si="43"/>
        <v>1</v>
      </c>
      <c r="N191" s="32">
        <f t="shared" si="42"/>
        <v>0</v>
      </c>
    </row>
    <row r="192" spans="1:14" s="19" customFormat="1" x14ac:dyDescent="0.2">
      <c r="A192" s="72"/>
      <c r="B192" s="240" t="str">
        <f t="shared" si="37"/>
        <v/>
      </c>
      <c r="C192" s="83"/>
      <c r="D192" s="428"/>
      <c r="E192" s="429"/>
      <c r="F192" s="151">
        <v>0</v>
      </c>
      <c r="G192" s="152">
        <v>0</v>
      </c>
      <c r="H192" s="32">
        <f t="shared" si="38"/>
        <v>0</v>
      </c>
      <c r="I192" s="152">
        <v>0</v>
      </c>
      <c r="J192" s="32">
        <f t="shared" si="39"/>
        <v>0</v>
      </c>
      <c r="K192" s="18">
        <f t="shared" si="40"/>
        <v>0</v>
      </c>
      <c r="L192" s="32">
        <f t="shared" si="41"/>
        <v>0</v>
      </c>
      <c r="M192" s="18">
        <f t="shared" si="43"/>
        <v>1</v>
      </c>
      <c r="N192" s="32">
        <f t="shared" si="42"/>
        <v>0</v>
      </c>
    </row>
    <row r="193" spans="1:14" s="19" customFormat="1" x14ac:dyDescent="0.2">
      <c r="A193" s="72"/>
      <c r="B193" s="240" t="str">
        <f t="shared" si="37"/>
        <v/>
      </c>
      <c r="C193" s="83"/>
      <c r="D193" s="428"/>
      <c r="E193" s="429"/>
      <c r="F193" s="151">
        <v>0</v>
      </c>
      <c r="G193" s="152">
        <v>0</v>
      </c>
      <c r="H193" s="32">
        <f t="shared" si="38"/>
        <v>0</v>
      </c>
      <c r="I193" s="152">
        <v>0</v>
      </c>
      <c r="J193" s="32">
        <f t="shared" si="39"/>
        <v>0</v>
      </c>
      <c r="K193" s="18">
        <f t="shared" si="40"/>
        <v>0</v>
      </c>
      <c r="L193" s="32">
        <f t="shared" si="41"/>
        <v>0</v>
      </c>
      <c r="M193" s="18">
        <f t="shared" si="43"/>
        <v>1</v>
      </c>
      <c r="N193" s="32">
        <f t="shared" si="42"/>
        <v>0</v>
      </c>
    </row>
    <row r="194" spans="1:14" s="19" customFormat="1" x14ac:dyDescent="0.2">
      <c r="A194" s="72"/>
      <c r="B194" s="240" t="str">
        <f t="shared" si="37"/>
        <v/>
      </c>
      <c r="C194" s="83"/>
      <c r="D194" s="428"/>
      <c r="E194" s="429"/>
      <c r="F194" s="151">
        <v>0</v>
      </c>
      <c r="G194" s="152">
        <v>0</v>
      </c>
      <c r="H194" s="32">
        <f t="shared" si="38"/>
        <v>0</v>
      </c>
      <c r="I194" s="152">
        <v>0</v>
      </c>
      <c r="J194" s="32">
        <f t="shared" si="39"/>
        <v>0</v>
      </c>
      <c r="K194" s="18">
        <f t="shared" si="40"/>
        <v>0</v>
      </c>
      <c r="L194" s="32">
        <f t="shared" si="41"/>
        <v>0</v>
      </c>
      <c r="M194" s="18">
        <f t="shared" si="43"/>
        <v>1</v>
      </c>
      <c r="N194" s="32">
        <f t="shared" si="42"/>
        <v>0</v>
      </c>
    </row>
    <row r="195" spans="1:14" s="19" customFormat="1" x14ac:dyDescent="0.2">
      <c r="A195" s="72"/>
      <c r="B195" s="240" t="str">
        <f t="shared" si="37"/>
        <v/>
      </c>
      <c r="C195" s="83"/>
      <c r="D195" s="428"/>
      <c r="E195" s="429"/>
      <c r="F195" s="151">
        <v>0</v>
      </c>
      <c r="G195" s="152">
        <v>0</v>
      </c>
      <c r="H195" s="32">
        <f t="shared" si="38"/>
        <v>0</v>
      </c>
      <c r="I195" s="152">
        <v>0</v>
      </c>
      <c r="J195" s="32">
        <f t="shared" si="39"/>
        <v>0</v>
      </c>
      <c r="K195" s="18">
        <f t="shared" si="40"/>
        <v>0</v>
      </c>
      <c r="L195" s="32">
        <f t="shared" si="41"/>
        <v>0</v>
      </c>
      <c r="M195" s="18">
        <f t="shared" si="43"/>
        <v>1</v>
      </c>
      <c r="N195" s="32">
        <f t="shared" si="42"/>
        <v>0</v>
      </c>
    </row>
    <row r="196" spans="1:14" s="19" customFormat="1" x14ac:dyDescent="0.2">
      <c r="A196" s="72"/>
      <c r="B196" s="240" t="str">
        <f t="shared" si="37"/>
        <v/>
      </c>
      <c r="C196" s="83"/>
      <c r="D196" s="428"/>
      <c r="E196" s="429"/>
      <c r="F196" s="151">
        <v>0</v>
      </c>
      <c r="G196" s="152">
        <v>0</v>
      </c>
      <c r="H196" s="32">
        <f t="shared" si="38"/>
        <v>0</v>
      </c>
      <c r="I196" s="152">
        <v>0</v>
      </c>
      <c r="J196" s="32">
        <f t="shared" si="39"/>
        <v>0</v>
      </c>
      <c r="K196" s="18">
        <f t="shared" si="40"/>
        <v>0</v>
      </c>
      <c r="L196" s="32">
        <f t="shared" si="41"/>
        <v>0</v>
      </c>
      <c r="M196" s="18">
        <f t="shared" si="43"/>
        <v>1</v>
      </c>
      <c r="N196" s="32">
        <f t="shared" si="42"/>
        <v>0</v>
      </c>
    </row>
    <row r="197" spans="1:14" s="19" customFormat="1" x14ac:dyDescent="0.2">
      <c r="A197" s="72"/>
      <c r="B197" s="240" t="str">
        <f t="shared" si="37"/>
        <v/>
      </c>
      <c r="C197" s="83"/>
      <c r="D197" s="428"/>
      <c r="E197" s="429"/>
      <c r="F197" s="151">
        <v>0</v>
      </c>
      <c r="G197" s="152">
        <v>0</v>
      </c>
      <c r="H197" s="32">
        <f t="shared" si="38"/>
        <v>0</v>
      </c>
      <c r="I197" s="152">
        <v>0</v>
      </c>
      <c r="J197" s="32">
        <f t="shared" si="39"/>
        <v>0</v>
      </c>
      <c r="K197" s="18">
        <f t="shared" si="40"/>
        <v>0</v>
      </c>
      <c r="L197" s="32">
        <f t="shared" si="41"/>
        <v>0</v>
      </c>
      <c r="M197" s="18">
        <f t="shared" si="43"/>
        <v>1</v>
      </c>
      <c r="N197" s="32">
        <f t="shared" si="42"/>
        <v>0</v>
      </c>
    </row>
    <row r="198" spans="1:14" s="19" customFormat="1" x14ac:dyDescent="0.2">
      <c r="A198" s="72"/>
      <c r="B198" s="240" t="str">
        <f t="shared" si="37"/>
        <v/>
      </c>
      <c r="C198" s="83"/>
      <c r="D198" s="428"/>
      <c r="E198" s="429"/>
      <c r="F198" s="151">
        <v>0</v>
      </c>
      <c r="G198" s="152">
        <v>0</v>
      </c>
      <c r="H198" s="32">
        <f t="shared" si="38"/>
        <v>0</v>
      </c>
      <c r="I198" s="152">
        <v>0</v>
      </c>
      <c r="J198" s="32">
        <f t="shared" si="39"/>
        <v>0</v>
      </c>
      <c r="K198" s="18">
        <f t="shared" si="40"/>
        <v>0</v>
      </c>
      <c r="L198" s="32">
        <f t="shared" si="41"/>
        <v>0</v>
      </c>
      <c r="M198" s="18">
        <f t="shared" si="43"/>
        <v>1</v>
      </c>
      <c r="N198" s="32">
        <f t="shared" si="42"/>
        <v>0</v>
      </c>
    </row>
    <row r="199" spans="1:14" s="19" customFormat="1" x14ac:dyDescent="0.2">
      <c r="A199" s="72"/>
      <c r="B199" s="240" t="str">
        <f t="shared" si="37"/>
        <v/>
      </c>
      <c r="C199" s="83"/>
      <c r="D199" s="428"/>
      <c r="E199" s="429"/>
      <c r="F199" s="151">
        <v>0</v>
      </c>
      <c r="G199" s="152">
        <v>0</v>
      </c>
      <c r="H199" s="32">
        <f t="shared" si="38"/>
        <v>0</v>
      </c>
      <c r="I199" s="152">
        <v>0</v>
      </c>
      <c r="J199" s="32">
        <f t="shared" si="39"/>
        <v>0</v>
      </c>
      <c r="K199" s="18">
        <f t="shared" si="40"/>
        <v>0</v>
      </c>
      <c r="L199" s="32">
        <f t="shared" si="41"/>
        <v>0</v>
      </c>
      <c r="M199" s="18">
        <f t="shared" si="43"/>
        <v>1</v>
      </c>
      <c r="N199" s="32">
        <f t="shared" si="42"/>
        <v>0</v>
      </c>
    </row>
    <row r="200" spans="1:14" s="19" customFormat="1" x14ac:dyDescent="0.2">
      <c r="A200" s="72"/>
      <c r="B200" s="240" t="str">
        <f t="shared" si="37"/>
        <v/>
      </c>
      <c r="C200" s="83"/>
      <c r="D200" s="428"/>
      <c r="E200" s="429"/>
      <c r="F200" s="151">
        <v>0</v>
      </c>
      <c r="G200" s="152">
        <v>0</v>
      </c>
      <c r="H200" s="32">
        <f t="shared" si="38"/>
        <v>0</v>
      </c>
      <c r="I200" s="152">
        <v>0</v>
      </c>
      <c r="J200" s="32">
        <f t="shared" si="39"/>
        <v>0</v>
      </c>
      <c r="K200" s="18">
        <f t="shared" si="40"/>
        <v>0</v>
      </c>
      <c r="L200" s="32">
        <f t="shared" si="41"/>
        <v>0</v>
      </c>
      <c r="M200" s="18">
        <f t="shared" si="43"/>
        <v>1</v>
      </c>
      <c r="N200" s="32">
        <f t="shared" si="42"/>
        <v>0</v>
      </c>
    </row>
    <row r="201" spans="1:14" s="19" customFormat="1" x14ac:dyDescent="0.2">
      <c r="A201" s="72"/>
      <c r="B201" s="240" t="str">
        <f t="shared" si="37"/>
        <v/>
      </c>
      <c r="C201" s="83"/>
      <c r="D201" s="428"/>
      <c r="E201" s="429"/>
      <c r="F201" s="151">
        <v>0</v>
      </c>
      <c r="G201" s="152">
        <v>0</v>
      </c>
      <c r="H201" s="32">
        <f t="shared" si="38"/>
        <v>0</v>
      </c>
      <c r="I201" s="152">
        <v>0</v>
      </c>
      <c r="J201" s="32">
        <f t="shared" si="39"/>
        <v>0</v>
      </c>
      <c r="K201" s="18">
        <f t="shared" si="40"/>
        <v>0</v>
      </c>
      <c r="L201" s="32">
        <f t="shared" si="41"/>
        <v>0</v>
      </c>
      <c r="M201" s="18">
        <f t="shared" si="43"/>
        <v>1</v>
      </c>
      <c r="N201" s="32">
        <f t="shared" si="42"/>
        <v>0</v>
      </c>
    </row>
    <row r="202" spans="1:14" s="19" customFormat="1" x14ac:dyDescent="0.2">
      <c r="A202" s="72"/>
      <c r="B202" s="240" t="str">
        <f t="shared" si="37"/>
        <v/>
      </c>
      <c r="C202" s="83"/>
      <c r="D202" s="428"/>
      <c r="E202" s="429"/>
      <c r="F202" s="151">
        <v>0</v>
      </c>
      <c r="G202" s="152">
        <v>0</v>
      </c>
      <c r="H202" s="32">
        <f t="shared" si="38"/>
        <v>0</v>
      </c>
      <c r="I202" s="152">
        <v>0</v>
      </c>
      <c r="J202" s="32">
        <f t="shared" si="39"/>
        <v>0</v>
      </c>
      <c r="K202" s="18">
        <f t="shared" si="40"/>
        <v>0</v>
      </c>
      <c r="L202" s="32">
        <f t="shared" si="41"/>
        <v>0</v>
      </c>
      <c r="M202" s="18">
        <f t="shared" si="43"/>
        <v>1</v>
      </c>
      <c r="N202" s="32">
        <f t="shared" si="42"/>
        <v>0</v>
      </c>
    </row>
    <row r="203" spans="1:14" s="19" customFormat="1" x14ac:dyDescent="0.2">
      <c r="A203" s="72"/>
      <c r="B203" s="240" t="str">
        <f t="shared" si="37"/>
        <v/>
      </c>
      <c r="C203" s="83"/>
      <c r="D203" s="428"/>
      <c r="E203" s="429"/>
      <c r="F203" s="151">
        <v>0</v>
      </c>
      <c r="G203" s="152">
        <v>0</v>
      </c>
      <c r="H203" s="32">
        <f t="shared" si="38"/>
        <v>0</v>
      </c>
      <c r="I203" s="152">
        <v>0</v>
      </c>
      <c r="J203" s="32">
        <f t="shared" si="39"/>
        <v>0</v>
      </c>
      <c r="K203" s="18">
        <f t="shared" si="40"/>
        <v>0</v>
      </c>
      <c r="L203" s="32">
        <f t="shared" si="41"/>
        <v>0</v>
      </c>
      <c r="M203" s="18">
        <f t="shared" si="43"/>
        <v>1</v>
      </c>
      <c r="N203" s="32">
        <f t="shared" si="42"/>
        <v>0</v>
      </c>
    </row>
    <row r="204" spans="1:14" s="19" customFormat="1" x14ac:dyDescent="0.2">
      <c r="A204" s="72"/>
      <c r="B204" s="240" t="str">
        <f t="shared" si="37"/>
        <v/>
      </c>
      <c r="C204" s="83"/>
      <c r="D204" s="428"/>
      <c r="E204" s="429"/>
      <c r="F204" s="151">
        <v>0</v>
      </c>
      <c r="G204" s="152">
        <v>0</v>
      </c>
      <c r="H204" s="32">
        <f t="shared" si="38"/>
        <v>0</v>
      </c>
      <c r="I204" s="152">
        <v>0</v>
      </c>
      <c r="J204" s="32">
        <f t="shared" si="39"/>
        <v>0</v>
      </c>
      <c r="K204" s="18">
        <f t="shared" si="40"/>
        <v>0</v>
      </c>
      <c r="L204" s="32">
        <f t="shared" si="41"/>
        <v>0</v>
      </c>
      <c r="M204" s="18">
        <f t="shared" si="43"/>
        <v>1</v>
      </c>
      <c r="N204" s="32">
        <f t="shared" si="42"/>
        <v>0</v>
      </c>
    </row>
    <row r="205" spans="1:14" s="19" customFormat="1" x14ac:dyDescent="0.2">
      <c r="A205" s="72"/>
      <c r="B205" s="240" t="str">
        <f t="shared" si="37"/>
        <v/>
      </c>
      <c r="C205" s="83"/>
      <c r="D205" s="428"/>
      <c r="E205" s="429"/>
      <c r="F205" s="151">
        <v>0</v>
      </c>
      <c r="G205" s="152">
        <v>0</v>
      </c>
      <c r="H205" s="32">
        <f t="shared" si="38"/>
        <v>0</v>
      </c>
      <c r="I205" s="152">
        <v>0</v>
      </c>
      <c r="J205" s="32">
        <f t="shared" si="39"/>
        <v>0</v>
      </c>
      <c r="K205" s="18">
        <f t="shared" si="40"/>
        <v>0</v>
      </c>
      <c r="L205" s="32">
        <f t="shared" si="41"/>
        <v>0</v>
      </c>
      <c r="M205" s="18">
        <f t="shared" si="43"/>
        <v>1</v>
      </c>
      <c r="N205" s="32">
        <f t="shared" si="42"/>
        <v>0</v>
      </c>
    </row>
    <row r="206" spans="1:14" s="19" customFormat="1" x14ac:dyDescent="0.2">
      <c r="A206" s="72"/>
      <c r="B206" s="240" t="str">
        <f t="shared" si="37"/>
        <v/>
      </c>
      <c r="C206" s="83"/>
      <c r="D206" s="428"/>
      <c r="E206" s="429"/>
      <c r="F206" s="151">
        <v>0</v>
      </c>
      <c r="G206" s="153">
        <v>0</v>
      </c>
      <c r="H206" s="32">
        <f t="shared" si="38"/>
        <v>0</v>
      </c>
      <c r="I206" s="152">
        <v>0</v>
      </c>
      <c r="J206" s="32">
        <f t="shared" si="39"/>
        <v>0</v>
      </c>
      <c r="K206" s="18">
        <f t="shared" si="40"/>
        <v>0</v>
      </c>
      <c r="L206" s="32">
        <f t="shared" si="41"/>
        <v>0</v>
      </c>
      <c r="M206" s="18">
        <f t="shared" si="43"/>
        <v>1</v>
      </c>
      <c r="N206" s="32">
        <f t="shared" si="42"/>
        <v>0</v>
      </c>
    </row>
    <row r="207" spans="1:14" s="19" customFormat="1" x14ac:dyDescent="0.2">
      <c r="A207" s="72"/>
      <c r="B207" s="240" t="str">
        <f t="shared" si="37"/>
        <v/>
      </c>
      <c r="C207" s="83"/>
      <c r="D207" s="428"/>
      <c r="E207" s="429"/>
      <c r="F207" s="151">
        <v>0</v>
      </c>
      <c r="G207" s="153">
        <v>0</v>
      </c>
      <c r="H207" s="32">
        <f t="shared" si="38"/>
        <v>0</v>
      </c>
      <c r="I207" s="152">
        <v>0</v>
      </c>
      <c r="J207" s="32">
        <f>SUM(F207*I207)</f>
        <v>0</v>
      </c>
      <c r="K207" s="18">
        <f>SUM(G207+I207)</f>
        <v>0</v>
      </c>
      <c r="L207" s="32">
        <f>SUM(F207*K207)</f>
        <v>0</v>
      </c>
      <c r="M207" s="18">
        <f t="shared" si="43"/>
        <v>1</v>
      </c>
      <c r="N207" s="32">
        <f>SUM(F207-L207)</f>
        <v>0</v>
      </c>
    </row>
    <row r="208" spans="1:14" s="19" customFormat="1" x14ac:dyDescent="0.2">
      <c r="A208" s="72"/>
      <c r="B208" s="240" t="str">
        <f t="shared" si="37"/>
        <v/>
      </c>
      <c r="C208" s="83"/>
      <c r="D208" s="428"/>
      <c r="E208" s="429"/>
      <c r="F208" s="151">
        <v>0</v>
      </c>
      <c r="G208" s="153">
        <v>0</v>
      </c>
      <c r="H208" s="32">
        <f t="shared" si="38"/>
        <v>0</v>
      </c>
      <c r="I208" s="152">
        <v>0</v>
      </c>
      <c r="J208" s="32">
        <f>SUM(F208*I208)</f>
        <v>0</v>
      </c>
      <c r="K208" s="18">
        <f>SUM(G208+I208)</f>
        <v>0</v>
      </c>
      <c r="L208" s="32">
        <f>SUM(F208*K208)</f>
        <v>0</v>
      </c>
      <c r="M208" s="18">
        <f t="shared" si="43"/>
        <v>1</v>
      </c>
      <c r="N208" s="32">
        <f>SUM(F208-L208)</f>
        <v>0</v>
      </c>
    </row>
    <row r="209" spans="1:14" s="19" customFormat="1" x14ac:dyDescent="0.2">
      <c r="A209" s="72"/>
      <c r="B209" s="240" t="str">
        <f t="shared" si="37"/>
        <v/>
      </c>
      <c r="C209" s="83"/>
      <c r="D209" s="428"/>
      <c r="E209" s="429"/>
      <c r="F209" s="151">
        <v>0</v>
      </c>
      <c r="G209" s="152">
        <v>0</v>
      </c>
      <c r="H209" s="32">
        <f t="shared" si="38"/>
        <v>0</v>
      </c>
      <c r="I209" s="152">
        <v>0</v>
      </c>
      <c r="J209" s="32">
        <f>SUM(F209*I209)</f>
        <v>0</v>
      </c>
      <c r="K209" s="18">
        <f>SUM(G209+I209)</f>
        <v>0</v>
      </c>
      <c r="L209" s="32">
        <f>SUM(F209*K209)</f>
        <v>0</v>
      </c>
      <c r="M209" s="18">
        <f t="shared" si="43"/>
        <v>1</v>
      </c>
      <c r="N209" s="32">
        <f>SUM(F209-L209)</f>
        <v>0</v>
      </c>
    </row>
    <row r="210" spans="1:14" s="19" customFormat="1" x14ac:dyDescent="0.2">
      <c r="A210" s="22"/>
      <c r="B210" s="477" t="s">
        <v>184</v>
      </c>
      <c r="C210" s="477"/>
      <c r="D210" s="477"/>
      <c r="E210" s="478"/>
      <c r="F210" s="32">
        <f>SUMIF(F120:F159,"&gt;0")+SUMIF(F175:F209,"&gt;0")</f>
        <v>0</v>
      </c>
      <c r="G210" s="74"/>
      <c r="H210" s="75">
        <f>SUMIF(H120:H159,"&gt;0")+SUMIF(H175:H209,"&gt;0")</f>
        <v>0</v>
      </c>
      <c r="I210" s="49"/>
      <c r="J210" s="32">
        <f>SUMIF(J120:J159,"&gt;0")+SUMIF(J175:J209,"&gt;0")</f>
        <v>0</v>
      </c>
      <c r="K210" s="49"/>
      <c r="L210" s="32">
        <f>SUMIF(L120:L159,"&gt;0")+SUMIF(L175:L209,"&gt;0")</f>
        <v>0</v>
      </c>
      <c r="M210" s="63"/>
      <c r="N210" s="32">
        <f>SUMIF(N120:N159,"&gt;0")+SUMIF(N175:N209,"&gt;0")</f>
        <v>0</v>
      </c>
    </row>
    <row r="211" spans="1:14" s="19" customFormat="1" x14ac:dyDescent="0.2">
      <c r="A211" s="23"/>
      <c r="B211" s="479" t="s">
        <v>185</v>
      </c>
      <c r="C211" s="479"/>
      <c r="D211" s="479"/>
      <c r="E211" s="480"/>
      <c r="F211" s="75">
        <f>SUMIF(F120:F159,"&lt;0")+SUMIF(F175:F209,"&lt;0")</f>
        <v>0</v>
      </c>
      <c r="G211" s="73"/>
      <c r="H211" s="75">
        <f>SUMIF(H120:H159,"&lt;0")+SUMIF(H175:H209,"&lt;0")</f>
        <v>0</v>
      </c>
      <c r="I211" s="49"/>
      <c r="J211" s="32">
        <f>SUMIF(J120:J159,"&lt;0")+SUMIF(J175:J209,"&lt;0")</f>
        <v>0</v>
      </c>
      <c r="K211" s="49"/>
      <c r="L211" s="32">
        <f>SUMIF(L120:L159,"&lt;0")+SUMIF(L175:L209,"&lt;0")</f>
        <v>0</v>
      </c>
      <c r="M211" s="63"/>
      <c r="N211" s="32">
        <f>SUMIF(N120:N159,"&lt;0")+SUMIF(N175:N209,"&lt;0")</f>
        <v>0</v>
      </c>
    </row>
    <row r="212" spans="1:14" s="19" customFormat="1" x14ac:dyDescent="0.2">
      <c r="A212" s="23"/>
      <c r="B212" s="479" t="s">
        <v>186</v>
      </c>
      <c r="C212" s="479"/>
      <c r="D212" s="479"/>
      <c r="E212" s="480"/>
      <c r="F212" s="32">
        <f>SUM(F210:F211)</f>
        <v>0</v>
      </c>
      <c r="G212" s="73"/>
      <c r="H212" s="75">
        <f>SUM(H210:H211)</f>
        <v>0</v>
      </c>
      <c r="I212" s="49"/>
      <c r="J212" s="32">
        <f>SUM(J210:J211)</f>
        <v>0</v>
      </c>
      <c r="K212" s="49"/>
      <c r="L212" s="32">
        <f>SUM(L210:L211)</f>
        <v>0</v>
      </c>
      <c r="M212" s="63"/>
      <c r="N212" s="32">
        <f>SUM(N210:N211)</f>
        <v>0</v>
      </c>
    </row>
    <row r="213" spans="1:14" x14ac:dyDescent="0.2">
      <c r="A213" s="24"/>
      <c r="B213" s="479" t="s">
        <v>187</v>
      </c>
      <c r="C213" s="479"/>
      <c r="D213" s="479"/>
      <c r="E213" s="480"/>
      <c r="F213" s="69">
        <f>IF($N$11="Design-Build",F104+F212,F212)</f>
        <v>0</v>
      </c>
      <c r="G213" s="73"/>
      <c r="H213" s="69">
        <f>IF($N$11="Design-Build",H104+H212,H212)</f>
        <v>0</v>
      </c>
      <c r="I213" s="49"/>
      <c r="J213" s="69">
        <f>IF($N$11="Design-Build",J104+J212,J212)</f>
        <v>0</v>
      </c>
      <c r="K213" s="49"/>
      <c r="L213" s="69">
        <f>IF($N$11="Design-Build",L104+L212,L212)</f>
        <v>0</v>
      </c>
      <c r="M213" s="63"/>
      <c r="N213" s="69">
        <f>IF($N$11="Design-Build",N104+N212,N212)</f>
        <v>0</v>
      </c>
    </row>
    <row r="214" spans="1:14" ht="30" customHeight="1" x14ac:dyDescent="0.2">
      <c r="A214" s="24"/>
      <c r="B214" s="235"/>
      <c r="C214" s="34"/>
      <c r="D214" s="21"/>
      <c r="E214" s="21"/>
      <c r="F214" s="21"/>
      <c r="G214" s="21"/>
      <c r="H214" s="21"/>
      <c r="I214" s="21"/>
      <c r="J214" s="50"/>
      <c r="K214" s="51"/>
    </row>
    <row r="215" spans="1:14" x14ac:dyDescent="0.2">
      <c r="A215" s="16" t="s">
        <v>7</v>
      </c>
      <c r="B215" s="235"/>
      <c r="C215" s="34"/>
      <c r="D215" s="21"/>
      <c r="E215" s="21"/>
      <c r="F215" s="21"/>
      <c r="G215" s="21"/>
      <c r="H215" s="59" t="s">
        <v>183</v>
      </c>
      <c r="I215" s="21"/>
      <c r="J215" s="50"/>
      <c r="K215" s="51"/>
      <c r="N215" s="46" t="str">
        <f>'Summary Payment Certification'!$H$58</f>
        <v>Revised 06/22/2022</v>
      </c>
    </row>
    <row r="216" spans="1:14" x14ac:dyDescent="0.2">
      <c r="A216" s="24"/>
      <c r="B216" s="235"/>
      <c r="C216" s="34"/>
      <c r="D216" s="21"/>
      <c r="E216" s="21"/>
      <c r="F216" s="21"/>
      <c r="G216" s="21"/>
      <c r="H216" s="21"/>
      <c r="I216" s="21"/>
      <c r="J216" s="50"/>
      <c r="K216" s="51"/>
    </row>
    <row r="217" spans="1:14" x14ac:dyDescent="0.2">
      <c r="B217" s="16"/>
      <c r="C217" s="16"/>
      <c r="D217" s="16"/>
      <c r="E217" s="16"/>
      <c r="F217" s="16"/>
      <c r="G217" s="221"/>
      <c r="I217" s="221"/>
      <c r="J217" s="221"/>
      <c r="K217" s="221"/>
      <c r="L217" s="221"/>
      <c r="M217" s="31"/>
    </row>
    <row r="218" spans="1:14" x14ac:dyDescent="0.2">
      <c r="A218" s="16"/>
      <c r="B218" s="16"/>
      <c r="C218" s="16"/>
      <c r="K218" s="46"/>
    </row>
  </sheetData>
  <sheetProtection algorithmName="SHA-512" hashValue="wTUK50ny6SM95FSq6enqmXqsuU3qmrSKbtCra9mSHkyf7DKQDfPUlr2xO+OmJNqDbAtU2LzJXwhdKyrQylwhOA==" saltValue="Hx3j6xtoSs28Hc1dnzvHgw==" spinCount="100000" sheet="1" formatRows="0" selectLockedCells="1"/>
  <mergeCells count="245">
    <mergeCell ref="B10:I10"/>
    <mergeCell ref="J10:K10"/>
    <mergeCell ref="B11:E11"/>
    <mergeCell ref="G11:I11"/>
    <mergeCell ref="J11:K11"/>
    <mergeCell ref="B12:E12"/>
    <mergeCell ref="G12:I12"/>
    <mergeCell ref="J12:K12"/>
    <mergeCell ref="A5:N5"/>
    <mergeCell ref="A6:N6"/>
    <mergeCell ref="A7:N7"/>
    <mergeCell ref="A8:N8"/>
    <mergeCell ref="B9:I9"/>
    <mergeCell ref="J9:K9"/>
    <mergeCell ref="M16:N16"/>
    <mergeCell ref="B18:C18"/>
    <mergeCell ref="B19:C19"/>
    <mergeCell ref="B20:C20"/>
    <mergeCell ref="B21:C21"/>
    <mergeCell ref="B22:C22"/>
    <mergeCell ref="A13:K13"/>
    <mergeCell ref="A14:N14"/>
    <mergeCell ref="A15:N15"/>
    <mergeCell ref="A16:A17"/>
    <mergeCell ref="B16:C17"/>
    <mergeCell ref="D16:D17"/>
    <mergeCell ref="E16:F16"/>
    <mergeCell ref="G16:H16"/>
    <mergeCell ref="I16:J16"/>
    <mergeCell ref="K16:L16"/>
    <mergeCell ref="M28:N28"/>
    <mergeCell ref="B30:C30"/>
    <mergeCell ref="B31:C31"/>
    <mergeCell ref="B32:C32"/>
    <mergeCell ref="B33:C33"/>
    <mergeCell ref="B34:C34"/>
    <mergeCell ref="B23:C23"/>
    <mergeCell ref="A24:C24"/>
    <mergeCell ref="A27:N27"/>
    <mergeCell ref="A28:A29"/>
    <mergeCell ref="B28:C29"/>
    <mergeCell ref="D28:D29"/>
    <mergeCell ref="E28:F28"/>
    <mergeCell ref="G28:H28"/>
    <mergeCell ref="I28:J28"/>
    <mergeCell ref="K28:L28"/>
    <mergeCell ref="B56:I56"/>
    <mergeCell ref="J56:K56"/>
    <mergeCell ref="B57:I57"/>
    <mergeCell ref="J57:K57"/>
    <mergeCell ref="B58:E58"/>
    <mergeCell ref="G58:I58"/>
    <mergeCell ref="J58:K58"/>
    <mergeCell ref="B35:C35"/>
    <mergeCell ref="A36:C36"/>
    <mergeCell ref="A52:N52"/>
    <mergeCell ref="A53:N53"/>
    <mergeCell ref="A54:N54"/>
    <mergeCell ref="A55:N55"/>
    <mergeCell ref="G62:L62"/>
    <mergeCell ref="M62:N63"/>
    <mergeCell ref="G63:H63"/>
    <mergeCell ref="I63:J63"/>
    <mergeCell ref="K63:L63"/>
    <mergeCell ref="D65:E65"/>
    <mergeCell ref="B59:E59"/>
    <mergeCell ref="G59:I59"/>
    <mergeCell ref="J59:K59"/>
    <mergeCell ref="A60:N60"/>
    <mergeCell ref="A61:N61"/>
    <mergeCell ref="A62:A64"/>
    <mergeCell ref="B62:B64"/>
    <mergeCell ref="C62:C64"/>
    <mergeCell ref="D62:E64"/>
    <mergeCell ref="F62:F63"/>
    <mergeCell ref="D72:E72"/>
    <mergeCell ref="D73:E73"/>
    <mergeCell ref="D74:E74"/>
    <mergeCell ref="D75:E75"/>
    <mergeCell ref="D76:E76"/>
    <mergeCell ref="D77:E77"/>
    <mergeCell ref="D66:E66"/>
    <mergeCell ref="D67:E67"/>
    <mergeCell ref="D68:E68"/>
    <mergeCell ref="D69:E69"/>
    <mergeCell ref="D70:E70"/>
    <mergeCell ref="D71:E71"/>
    <mergeCell ref="D84:E84"/>
    <mergeCell ref="D85:E85"/>
    <mergeCell ref="D86:E86"/>
    <mergeCell ref="D87:E87"/>
    <mergeCell ref="D88:E88"/>
    <mergeCell ref="D89:E89"/>
    <mergeCell ref="D78:E78"/>
    <mergeCell ref="D79:E79"/>
    <mergeCell ref="D80:E80"/>
    <mergeCell ref="D81:E81"/>
    <mergeCell ref="D82:E82"/>
    <mergeCell ref="D83:E83"/>
    <mergeCell ref="D96:E96"/>
    <mergeCell ref="D97:E97"/>
    <mergeCell ref="D98:E98"/>
    <mergeCell ref="D99:E99"/>
    <mergeCell ref="D100:E100"/>
    <mergeCell ref="D101:E101"/>
    <mergeCell ref="D90:E90"/>
    <mergeCell ref="D91:E91"/>
    <mergeCell ref="D92:E92"/>
    <mergeCell ref="D93:E93"/>
    <mergeCell ref="D94:E94"/>
    <mergeCell ref="D95:E95"/>
    <mergeCell ref="A110:N110"/>
    <mergeCell ref="B111:I111"/>
    <mergeCell ref="J111:K111"/>
    <mergeCell ref="B112:I112"/>
    <mergeCell ref="J112:K112"/>
    <mergeCell ref="B113:E113"/>
    <mergeCell ref="G113:I113"/>
    <mergeCell ref="J113:K113"/>
    <mergeCell ref="B102:E102"/>
    <mergeCell ref="B103:E103"/>
    <mergeCell ref="B104:E104"/>
    <mergeCell ref="A107:N107"/>
    <mergeCell ref="A108:N108"/>
    <mergeCell ref="A109:N109"/>
    <mergeCell ref="G117:L117"/>
    <mergeCell ref="M117:N118"/>
    <mergeCell ref="G118:H118"/>
    <mergeCell ref="I118:J118"/>
    <mergeCell ref="K118:L118"/>
    <mergeCell ref="D120:E120"/>
    <mergeCell ref="B114:E114"/>
    <mergeCell ref="G114:I114"/>
    <mergeCell ref="J114:K114"/>
    <mergeCell ref="A115:N115"/>
    <mergeCell ref="A116:N116"/>
    <mergeCell ref="A117:A119"/>
    <mergeCell ref="B117:B119"/>
    <mergeCell ref="C117:C119"/>
    <mergeCell ref="D117:E119"/>
    <mergeCell ref="F117:F118"/>
    <mergeCell ref="D127:E127"/>
    <mergeCell ref="D128:E128"/>
    <mergeCell ref="D129:E129"/>
    <mergeCell ref="D130:E130"/>
    <mergeCell ref="D131:E131"/>
    <mergeCell ref="D132:E132"/>
    <mergeCell ref="D121:E121"/>
    <mergeCell ref="D122:E122"/>
    <mergeCell ref="D123:E123"/>
    <mergeCell ref="D124:E124"/>
    <mergeCell ref="D125:E125"/>
    <mergeCell ref="D126:E126"/>
    <mergeCell ref="D139:E139"/>
    <mergeCell ref="D140:E140"/>
    <mergeCell ref="D141:E141"/>
    <mergeCell ref="D142:E142"/>
    <mergeCell ref="D143:E143"/>
    <mergeCell ref="D144:E144"/>
    <mergeCell ref="D133:E133"/>
    <mergeCell ref="D134:E134"/>
    <mergeCell ref="D135:E135"/>
    <mergeCell ref="D136:E136"/>
    <mergeCell ref="D137:E137"/>
    <mergeCell ref="D138:E138"/>
    <mergeCell ref="D151:E151"/>
    <mergeCell ref="D152:E152"/>
    <mergeCell ref="D153:E153"/>
    <mergeCell ref="D154:E154"/>
    <mergeCell ref="D155:E155"/>
    <mergeCell ref="D156:E156"/>
    <mergeCell ref="D145:E145"/>
    <mergeCell ref="D146:E146"/>
    <mergeCell ref="D147:E147"/>
    <mergeCell ref="D148:E148"/>
    <mergeCell ref="D149:E149"/>
    <mergeCell ref="D150:E150"/>
    <mergeCell ref="A165:N165"/>
    <mergeCell ref="B166:I166"/>
    <mergeCell ref="J166:K166"/>
    <mergeCell ref="B167:I167"/>
    <mergeCell ref="J167:K167"/>
    <mergeCell ref="B168:E168"/>
    <mergeCell ref="G168:I168"/>
    <mergeCell ref="J168:K168"/>
    <mergeCell ref="D157:E157"/>
    <mergeCell ref="D158:E158"/>
    <mergeCell ref="D159:E159"/>
    <mergeCell ref="A162:N162"/>
    <mergeCell ref="A163:N163"/>
    <mergeCell ref="A164:N164"/>
    <mergeCell ref="G172:L172"/>
    <mergeCell ref="M172:N173"/>
    <mergeCell ref="G173:H173"/>
    <mergeCell ref="I173:J173"/>
    <mergeCell ref="K173:L173"/>
    <mergeCell ref="D175:E175"/>
    <mergeCell ref="B169:E169"/>
    <mergeCell ref="G169:I169"/>
    <mergeCell ref="J169:K169"/>
    <mergeCell ref="A170:N170"/>
    <mergeCell ref="A171:N171"/>
    <mergeCell ref="A172:A174"/>
    <mergeCell ref="B172:B174"/>
    <mergeCell ref="C172:C174"/>
    <mergeCell ref="D172:E174"/>
    <mergeCell ref="F172:F173"/>
    <mergeCell ref="D182:E182"/>
    <mergeCell ref="D183:E183"/>
    <mergeCell ref="D184:E184"/>
    <mergeCell ref="D185:E185"/>
    <mergeCell ref="D186:E186"/>
    <mergeCell ref="D187:E187"/>
    <mergeCell ref="D176:E176"/>
    <mergeCell ref="D177:E177"/>
    <mergeCell ref="D178:E178"/>
    <mergeCell ref="D179:E179"/>
    <mergeCell ref="D180:E180"/>
    <mergeCell ref="D181:E181"/>
    <mergeCell ref="D194:E194"/>
    <mergeCell ref="D195:E195"/>
    <mergeCell ref="D196:E196"/>
    <mergeCell ref="D197:E197"/>
    <mergeCell ref="D198:E198"/>
    <mergeCell ref="D199:E199"/>
    <mergeCell ref="D188:E188"/>
    <mergeCell ref="D189:E189"/>
    <mergeCell ref="D190:E190"/>
    <mergeCell ref="D191:E191"/>
    <mergeCell ref="D192:E192"/>
    <mergeCell ref="D193:E193"/>
    <mergeCell ref="B212:E212"/>
    <mergeCell ref="B213:E213"/>
    <mergeCell ref="D206:E206"/>
    <mergeCell ref="D207:E207"/>
    <mergeCell ref="D208:E208"/>
    <mergeCell ref="D209:E209"/>
    <mergeCell ref="B210:E210"/>
    <mergeCell ref="B211:E211"/>
    <mergeCell ref="D200:E200"/>
    <mergeCell ref="D201:E201"/>
    <mergeCell ref="D202:E202"/>
    <mergeCell ref="D203:E203"/>
    <mergeCell ref="D204:E204"/>
    <mergeCell ref="D205:E205"/>
  </mergeCells>
  <conditionalFormatting sqref="A16:N24 A65:N104">
    <cfRule type="expression" dxfId="30" priority="1">
      <formula>$N$11&lt;&gt;"Design-Build"</formula>
    </cfRule>
  </conditionalFormatting>
  <dataValidations count="3">
    <dataValidation type="list" showInputMessage="1" showErrorMessage="1" sqref="A65:A101">
      <formula1>$A$18:$A$23</formula1>
    </dataValidation>
    <dataValidation type="custom" allowBlank="1" showInputMessage="1" showErrorMessage="1" errorTitle="Restricted Cell" error="Cell is restricted and cannot be modified." sqref="B175:B209 B120:B159 B65:B101">
      <formula1>""</formula1>
    </dataValidation>
    <dataValidation type="list" showInputMessage="1" showErrorMessage="1" sqref="A175:A209 A120:A159">
      <formula1>$A$30:$A$35</formula1>
    </dataValidation>
  </dataValidations>
  <printOptions horizontalCentered="1"/>
  <pageMargins left="0.25" right="0.25" top="0.25" bottom="0.25" header="0.3" footer="0.3"/>
  <pageSetup scale="75" fitToHeight="0" orientation="landscape" r:id="rId1"/>
  <headerFooter alignWithMargins="0"/>
  <rowBreaks count="3" manualBreakCount="3">
    <brk id="51" max="13" man="1"/>
    <brk id="106" max="13" man="1"/>
    <brk id="161" max="1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tabColor theme="7" tint="0.59999389629810485"/>
    <pageSetUpPr fitToPage="1"/>
  </sheetPr>
  <dimension ref="A1:Q58"/>
  <sheetViews>
    <sheetView view="pageBreakPreview" zoomScale="70" zoomScaleNormal="70" zoomScaleSheetLayoutView="70" workbookViewId="0">
      <selection activeCell="E29" sqref="E29"/>
    </sheetView>
  </sheetViews>
  <sheetFormatPr defaultColWidth="7.625" defaultRowHeight="12.75" x14ac:dyDescent="0.2"/>
  <cols>
    <col min="1" max="1" width="13.25" customWidth="1"/>
    <col min="2" max="2" width="11.125" customWidth="1"/>
    <col min="3" max="3" width="14.375" customWidth="1"/>
    <col min="4" max="4" width="11.75" customWidth="1"/>
    <col min="5" max="5" width="23" customWidth="1"/>
    <col min="6" max="8" width="16.625" customWidth="1"/>
  </cols>
  <sheetData>
    <row r="1" spans="1:8" ht="26.45" customHeight="1" x14ac:dyDescent="0.2">
      <c r="A1" s="282" t="s">
        <v>6</v>
      </c>
      <c r="B1" s="282"/>
      <c r="C1" s="282"/>
      <c r="D1" s="282"/>
      <c r="E1" s="282"/>
      <c r="F1" s="282"/>
      <c r="G1" s="282"/>
      <c r="H1" s="282"/>
    </row>
    <row r="2" spans="1:8" ht="24" customHeight="1" x14ac:dyDescent="0.2">
      <c r="A2" s="282"/>
      <c r="B2" s="282"/>
      <c r="C2" s="282"/>
      <c r="D2" s="282"/>
      <c r="E2" s="282"/>
      <c r="F2" s="282"/>
      <c r="G2" s="282"/>
      <c r="H2" s="282"/>
    </row>
    <row r="3" spans="1:8" ht="18" customHeight="1" x14ac:dyDescent="0.2">
      <c r="A3" s="282"/>
      <c r="B3" s="282"/>
      <c r="C3" s="282"/>
      <c r="D3" s="282"/>
      <c r="E3" s="282"/>
      <c r="F3" s="282"/>
      <c r="G3" s="282"/>
      <c r="H3" s="282"/>
    </row>
    <row r="4" spans="1:8" ht="18" customHeight="1" x14ac:dyDescent="0.2">
      <c r="A4" s="282"/>
      <c r="B4" s="282"/>
      <c r="C4" s="282"/>
      <c r="D4" s="282"/>
      <c r="E4" s="282"/>
      <c r="F4" s="282"/>
      <c r="G4" s="282"/>
      <c r="H4" s="282"/>
    </row>
    <row r="5" spans="1:8" ht="18" customHeight="1" x14ac:dyDescent="0.2">
      <c r="A5" s="282"/>
      <c r="B5" s="282"/>
      <c r="C5" s="282"/>
      <c r="D5" s="282"/>
      <c r="E5" s="282"/>
      <c r="F5" s="282"/>
      <c r="G5" s="282"/>
      <c r="H5" s="282"/>
    </row>
    <row r="6" spans="1:8" ht="13.5" customHeight="1" x14ac:dyDescent="0.2">
      <c r="A6" s="283" t="s">
        <v>0</v>
      </c>
      <c r="B6" s="283"/>
      <c r="C6" s="283"/>
      <c r="D6" s="283"/>
      <c r="E6" s="283"/>
      <c r="F6" s="283"/>
      <c r="G6" s="283"/>
      <c r="H6" s="284"/>
    </row>
    <row r="7" spans="1:8" s="1" customFormat="1" ht="12.75" customHeight="1" x14ac:dyDescent="0.2">
      <c r="A7" s="285" t="s">
        <v>1</v>
      </c>
      <c r="B7" s="285"/>
      <c r="C7" s="285"/>
      <c r="D7" s="285"/>
      <c r="E7" s="285"/>
      <c r="F7" s="285"/>
      <c r="G7" s="285"/>
      <c r="H7" s="284"/>
    </row>
    <row r="8" spans="1:8" s="1" customFormat="1" ht="12.75" customHeight="1" x14ac:dyDescent="0.2">
      <c r="A8" s="286" t="s">
        <v>123</v>
      </c>
      <c r="B8" s="286"/>
      <c r="C8" s="286"/>
      <c r="D8" s="286"/>
      <c r="E8" s="286"/>
      <c r="F8" s="286"/>
      <c r="G8" s="286"/>
      <c r="H8" s="286"/>
    </row>
    <row r="9" spans="1:8" s="2" customFormat="1" ht="19.899999999999999" customHeight="1" x14ac:dyDescent="0.2">
      <c r="A9" s="287" t="s">
        <v>5</v>
      </c>
      <c r="B9" s="288"/>
      <c r="C9" s="288"/>
      <c r="D9" s="288"/>
      <c r="E9" s="288"/>
      <c r="F9" s="288"/>
      <c r="G9" s="288"/>
      <c r="H9" s="289"/>
    </row>
    <row r="10" spans="1:8" s="2" customFormat="1" ht="19.899999999999999" customHeight="1" x14ac:dyDescent="0.2">
      <c r="A10" s="290"/>
      <c r="B10" s="291"/>
      <c r="C10" s="291"/>
      <c r="D10" s="291"/>
      <c r="E10" s="291"/>
      <c r="F10" s="291"/>
      <c r="G10" s="291"/>
      <c r="H10" s="292"/>
    </row>
    <row r="11" spans="1:8" s="2" customFormat="1" ht="19.899999999999999" customHeight="1" x14ac:dyDescent="0.2">
      <c r="A11" s="293"/>
      <c r="B11" s="294"/>
      <c r="C11" s="294"/>
      <c r="D11" s="294"/>
      <c r="E11" s="294"/>
      <c r="F11" s="294"/>
      <c r="G11" s="294"/>
      <c r="H11" s="295"/>
    </row>
    <row r="12" spans="1:8" s="42" customFormat="1" ht="18.600000000000001" customHeight="1" x14ac:dyDescent="0.2">
      <c r="A12" s="137" t="s">
        <v>8</v>
      </c>
      <c r="B12" s="331">
        <f>'Project 3 - Items of Work'!B11</f>
        <v>0</v>
      </c>
      <c r="C12" s="331"/>
      <c r="D12" s="331"/>
      <c r="E12" s="331"/>
      <c r="F12" s="7" t="s">
        <v>10</v>
      </c>
      <c r="G12" s="331">
        <f>'Project 3 - Items of Work'!E12</f>
        <v>0</v>
      </c>
      <c r="H12" s="331"/>
    </row>
    <row r="13" spans="1:8" s="42" customFormat="1" ht="24" customHeight="1" x14ac:dyDescent="0.25">
      <c r="A13" s="138" t="s">
        <v>9</v>
      </c>
      <c r="B13" s="139">
        <f>'Project 3 - Items of Work'!J12</f>
        <v>0</v>
      </c>
      <c r="D13" s="158" t="s">
        <v>217</v>
      </c>
      <c r="E13" s="140">
        <f>'Project 3 - Items of Work'!J11</f>
        <v>0</v>
      </c>
      <c r="F13" s="43" t="s">
        <v>202</v>
      </c>
      <c r="G13" s="44" t="s">
        <v>2</v>
      </c>
      <c r="H13" s="44" t="s">
        <v>3</v>
      </c>
    </row>
    <row r="14" spans="1:8" s="3" customFormat="1" ht="19.149999999999999" customHeight="1" x14ac:dyDescent="0.2">
      <c r="A14" s="24" t="s">
        <v>190</v>
      </c>
      <c r="B14" s="24"/>
      <c r="C14" s="24"/>
      <c r="D14" s="24"/>
      <c r="E14" s="39"/>
      <c r="F14" s="224" t="str">
        <f>IF('Project 3 - Items of Work'!$L$12&lt;&gt;"Design-Build","N/A",'Project 3 - Items of Work'!D139)</f>
        <v>N/A</v>
      </c>
      <c r="G14" s="224">
        <f>'Project 3 - Items of Work'!D142</f>
        <v>0</v>
      </c>
      <c r="H14" s="224">
        <f t="shared" ref="H14:H27" si="0">SUM(F14:G14)</f>
        <v>0</v>
      </c>
    </row>
    <row r="15" spans="1:8" s="3" customFormat="1" ht="19.149999999999999" customHeight="1" x14ac:dyDescent="0.2">
      <c r="A15" s="220" t="s">
        <v>167</v>
      </c>
      <c r="B15" s="220"/>
      <c r="C15" s="220"/>
      <c r="D15" s="220"/>
      <c r="E15" s="222" t="s">
        <v>100</v>
      </c>
      <c r="F15" s="224" t="str">
        <f>IF('Project 3 - Items of Work'!$L$12&lt;&gt;"Design-Build","N/A",'Project 3 - Changes'!$D$24)</f>
        <v>N/A</v>
      </c>
      <c r="G15" s="224">
        <f>'Project 3 - Changes'!$D$36</f>
        <v>0</v>
      </c>
      <c r="H15" s="224">
        <f t="shared" si="0"/>
        <v>0</v>
      </c>
    </row>
    <row r="16" spans="1:8" s="3" customFormat="1" ht="19.149999999999999" customHeight="1" x14ac:dyDescent="0.2">
      <c r="A16" s="220"/>
      <c r="B16" s="220"/>
      <c r="C16" s="220"/>
      <c r="D16" s="220"/>
      <c r="E16" s="39" t="s">
        <v>101</v>
      </c>
      <c r="F16" s="84" t="str">
        <f>IF('Project 3 - Items of Work'!$L$12&lt;&gt;"Design-Build","N/A",'Project 3 - Changes'!$F$24)</f>
        <v>N/A</v>
      </c>
      <c r="G16" s="84">
        <f>'Project 3 - Changes'!$F$36</f>
        <v>0</v>
      </c>
      <c r="H16" s="224">
        <f t="shared" si="0"/>
        <v>0</v>
      </c>
    </row>
    <row r="17" spans="1:17" s="3" customFormat="1" ht="19.149999999999999" customHeight="1" x14ac:dyDescent="0.2">
      <c r="A17" s="220"/>
      <c r="B17" s="220"/>
      <c r="C17" s="220"/>
      <c r="D17" s="220"/>
      <c r="E17" s="222" t="s">
        <v>159</v>
      </c>
      <c r="F17" s="224" t="str">
        <f>IF('Project 3 - Items of Work'!$L$12&lt;&gt;"Design-Build","N/A",SUM(F15:F16))</f>
        <v>N/A</v>
      </c>
      <c r="G17" s="224">
        <f>SUM(G15:G16)</f>
        <v>0</v>
      </c>
      <c r="H17" s="224">
        <f t="shared" si="0"/>
        <v>0</v>
      </c>
    </row>
    <row r="18" spans="1:17" s="3" customFormat="1" ht="19.149999999999999" customHeight="1" x14ac:dyDescent="0.2">
      <c r="A18" s="220" t="s">
        <v>188</v>
      </c>
      <c r="B18" s="220"/>
      <c r="C18" s="220"/>
      <c r="D18" s="220"/>
      <c r="E18" s="222"/>
      <c r="F18" s="224" t="str">
        <f>IF('Project 3 - Items of Work'!$L$12&lt;&gt;"Design-Build","N/A",SUM(F14+F17))</f>
        <v>N/A</v>
      </c>
      <c r="G18" s="224">
        <f>SUM(G14+G17)</f>
        <v>0</v>
      </c>
      <c r="H18" s="224">
        <f t="shared" si="0"/>
        <v>0</v>
      </c>
    </row>
    <row r="19" spans="1:17" s="3" customFormat="1" ht="19.149999999999999" customHeight="1" x14ac:dyDescent="0.2">
      <c r="A19" s="220" t="s">
        <v>189</v>
      </c>
      <c r="B19" s="220"/>
      <c r="C19" s="220"/>
      <c r="D19" s="220"/>
      <c r="E19" s="39"/>
      <c r="F19" s="224" t="str">
        <f>IF('Project 3 - Items of Work'!$L$12&lt;&gt;"Design-Build","N/A",SUM('Project 3 - Changes'!$J$19:$J$23))</f>
        <v>N/A</v>
      </c>
      <c r="G19" s="224">
        <f>SUM('Project 3 - Changes'!$J$31:$J$35)</f>
        <v>0</v>
      </c>
      <c r="H19" s="224">
        <f t="shared" si="0"/>
        <v>0</v>
      </c>
    </row>
    <row r="20" spans="1:17" s="3" customFormat="1" ht="19.149999999999999" customHeight="1" x14ac:dyDescent="0.2">
      <c r="A20" s="281" t="s">
        <v>166</v>
      </c>
      <c r="B20" s="281"/>
      <c r="C20" s="281"/>
      <c r="D20" s="281"/>
      <c r="E20" s="39" t="s">
        <v>100</v>
      </c>
      <c r="F20" s="224" t="str">
        <f>IF('Project 3 - Items of Work'!$L$12&lt;&gt;"Design-Build","N/A",SUM(SUMIFS('Project 3 - Changes'!$F$65:$F$101,'Project 3 - Changes'!$A$65:$A$101,'Project 3 - Changes'!$A$18,'Project 3 - Changes'!$F$65:$F$101,{"&gt;0"})))</f>
        <v>N/A</v>
      </c>
      <c r="G20" s="224">
        <f>SUM(SUMIFS('Project 3 - Changes'!$F$120:$F$209,'Project 3 - Changes'!$A$120:$A$209,'Project 3 - Changes'!$A$30,'Project 3 - Changes'!$F$120:$F$209,{"&gt;0"}))</f>
        <v>0</v>
      </c>
      <c r="H20" s="224">
        <f t="shared" si="0"/>
        <v>0</v>
      </c>
    </row>
    <row r="21" spans="1:17" s="3" customFormat="1" ht="17.45" customHeight="1" x14ac:dyDescent="0.2">
      <c r="A21" s="281"/>
      <c r="B21" s="281"/>
      <c r="C21" s="281"/>
      <c r="D21" s="281"/>
      <c r="E21" s="39" t="s">
        <v>101</v>
      </c>
      <c r="F21" s="84" t="str">
        <f>IF('Project 3 - Items of Work'!$L$12&lt;&gt;"Design-Build","N/A",SUM(SUMIFS('Project 3 - Changes'!$F$65:$F$101,'Project 3 - Changes'!$A$65:$A$101,'Project 3 - Changes'!$A$18,'Project 3 - Changes'!$F$65:$F$101,{"&lt;0"})))</f>
        <v>N/A</v>
      </c>
      <c r="G21" s="88">
        <f>SUM(SUMIFS('Project 3 - Changes'!$F$120:$F$209,'Project 3 - Changes'!$A$120:$A$209,'Project 3 - Changes'!$A$30,'Project 3 - Changes'!$F$120:$F$209,{"&lt;0"}))</f>
        <v>0</v>
      </c>
      <c r="H21" s="224">
        <f t="shared" si="0"/>
        <v>0</v>
      </c>
    </row>
    <row r="22" spans="1:17" s="3" customFormat="1" ht="17.45" customHeight="1" x14ac:dyDescent="0.2">
      <c r="A22" s="296"/>
      <c r="B22" s="296"/>
      <c r="C22" s="296"/>
      <c r="D22" s="296"/>
      <c r="E22" s="39" t="s">
        <v>159</v>
      </c>
      <c r="F22" s="224" t="str">
        <f>IF('Project 3 - Items of Work'!$L$12&lt;&gt;"Design-Build","N/A",SUM(F20:F21))</f>
        <v>N/A</v>
      </c>
      <c r="G22" s="224">
        <f>SUM(G20:G21)</f>
        <v>0</v>
      </c>
      <c r="H22" s="224">
        <f t="shared" si="0"/>
        <v>0</v>
      </c>
    </row>
    <row r="23" spans="1:17" s="3" customFormat="1" ht="18" customHeight="1" x14ac:dyDescent="0.2">
      <c r="A23" s="281" t="s">
        <v>195</v>
      </c>
      <c r="B23" s="281"/>
      <c r="C23" s="281"/>
      <c r="D23" s="281"/>
      <c r="E23" s="297"/>
      <c r="F23" s="224" t="str">
        <f>IF('Project 3 - Items of Work'!$L$12&lt;&gt;"Design-Build","N/A",SUM(F14+F19+F22))</f>
        <v>N/A</v>
      </c>
      <c r="G23" s="224">
        <f>SUM(G14+G19+G22)</f>
        <v>0</v>
      </c>
      <c r="H23" s="224">
        <f t="shared" si="0"/>
        <v>0</v>
      </c>
    </row>
    <row r="24" spans="1:17" s="4" customFormat="1" ht="19.149999999999999" customHeight="1" x14ac:dyDescent="0.2">
      <c r="A24" s="280" t="s">
        <v>87</v>
      </c>
      <c r="B24" s="280"/>
      <c r="C24" s="280"/>
      <c r="D24" s="280"/>
      <c r="E24" s="281"/>
      <c r="F24" s="165" t="str">
        <f>IF('Project 3 - Items of Work'!$L$12&lt;&gt;"Design-Build","N/A",'Project 3 - Items of Work'!J139)</f>
        <v>N/A</v>
      </c>
      <c r="G24" s="62">
        <f>'Project 3 - Items of Work'!J142</f>
        <v>0</v>
      </c>
      <c r="H24" s="224">
        <f t="shared" si="0"/>
        <v>0</v>
      </c>
    </row>
    <row r="25" spans="1:17" s="4" customFormat="1" ht="19.149999999999999" customHeight="1" x14ac:dyDescent="0.2">
      <c r="A25" s="299" t="s">
        <v>191</v>
      </c>
      <c r="B25" s="299"/>
      <c r="C25" s="299"/>
      <c r="D25" s="299"/>
      <c r="E25" s="299"/>
      <c r="F25" s="60" t="str">
        <f>IF('Project 3 - Items of Work'!$L$12&lt;&gt;"Design-Build","N/A",'Project 3 - Changes'!$L$24)</f>
        <v>N/A</v>
      </c>
      <c r="G25" s="60">
        <f>'Project 3 - Changes'!$L$36</f>
        <v>0</v>
      </c>
      <c r="H25" s="224">
        <f t="shared" si="0"/>
        <v>0</v>
      </c>
    </row>
    <row r="26" spans="1:17" s="4" customFormat="1" ht="19.149999999999999" customHeight="1" x14ac:dyDescent="0.2">
      <c r="A26" s="299" t="s">
        <v>152</v>
      </c>
      <c r="B26" s="299"/>
      <c r="C26" s="299"/>
      <c r="D26" s="299"/>
      <c r="E26" s="299"/>
      <c r="F26" s="60" t="str">
        <f>IF('Project 3 - Items of Work'!$L$12&lt;&gt;"Design-Build","N/A",SUM(F24:F25))</f>
        <v>N/A</v>
      </c>
      <c r="G26" s="60">
        <f>SUM(G24:G25)</f>
        <v>0</v>
      </c>
      <c r="H26" s="224">
        <f t="shared" si="0"/>
        <v>0</v>
      </c>
    </row>
    <row r="27" spans="1:17" s="4" customFormat="1" ht="19.149999999999999" customHeight="1" x14ac:dyDescent="0.2">
      <c r="A27" s="299" t="s">
        <v>153</v>
      </c>
      <c r="B27" s="299"/>
      <c r="C27" s="299"/>
      <c r="D27" s="299"/>
      <c r="E27" s="300"/>
      <c r="F27" s="61" t="str">
        <f>IF('Project 3 - Items of Work'!$L$12&lt;&gt;"Design-Build","N/A",'Project 3 - Items of Work'!H139+'Project 3 - Changes'!J104)</f>
        <v>N/A</v>
      </c>
      <c r="G27" s="61">
        <f>'Project 3 - Items of Work'!H142+'Project 3 - Changes'!J212</f>
        <v>0</v>
      </c>
      <c r="H27" s="62">
        <f t="shared" si="0"/>
        <v>0</v>
      </c>
    </row>
    <row r="28" spans="1:17" s="4" customFormat="1" ht="18" customHeight="1" x14ac:dyDescent="0.2">
      <c r="A28" s="339" t="s">
        <v>161</v>
      </c>
      <c r="B28" s="339"/>
      <c r="C28" s="339"/>
      <c r="D28" s="339"/>
      <c r="E28" s="339"/>
      <c r="F28" s="302" t="s">
        <v>72</v>
      </c>
      <c r="G28" s="302">
        <f>G27*E29</f>
        <v>0</v>
      </c>
      <c r="H28" s="302">
        <f>G28</f>
        <v>0</v>
      </c>
    </row>
    <row r="29" spans="1:17" s="4" customFormat="1" ht="13.15" customHeight="1" x14ac:dyDescent="0.2">
      <c r="A29" s="334" t="s">
        <v>209</v>
      </c>
      <c r="B29" s="334"/>
      <c r="C29" s="334"/>
      <c r="D29" s="335"/>
      <c r="E29" s="52"/>
      <c r="F29" s="303"/>
      <c r="G29" s="303"/>
      <c r="H29" s="303"/>
    </row>
    <row r="30" spans="1:17" s="30" customFormat="1" ht="27" customHeight="1" x14ac:dyDescent="0.2">
      <c r="A30" s="342" t="s">
        <v>165</v>
      </c>
      <c r="B30" s="342"/>
      <c r="C30" s="342"/>
      <c r="D30" s="342"/>
      <c r="E30" s="343"/>
      <c r="F30" s="156" t="s">
        <v>72</v>
      </c>
      <c r="G30" s="37"/>
      <c r="H30" s="38">
        <f>G30</f>
        <v>0</v>
      </c>
    </row>
    <row r="31" spans="1:17" s="4" customFormat="1" ht="18.600000000000001" customHeight="1" x14ac:dyDescent="0.2">
      <c r="A31" s="280" t="s">
        <v>162</v>
      </c>
      <c r="B31" s="280"/>
      <c r="C31" s="280"/>
      <c r="D31" s="280"/>
      <c r="E31" s="297"/>
      <c r="F31" s="156" t="s">
        <v>72</v>
      </c>
      <c r="G31" s="60">
        <f>SUM(G28:G30)</f>
        <v>0</v>
      </c>
      <c r="H31" s="62">
        <f>G31</f>
        <v>0</v>
      </c>
      <c r="Q31" s="27"/>
    </row>
    <row r="32" spans="1:17" s="4" customFormat="1" ht="19.149999999999999" customHeight="1" x14ac:dyDescent="0.2">
      <c r="A32" s="280" t="s">
        <v>163</v>
      </c>
      <c r="B32" s="280"/>
      <c r="C32" s="280"/>
      <c r="D32" s="280"/>
      <c r="E32" s="281"/>
      <c r="F32" s="60" t="str">
        <f>F26</f>
        <v>N/A</v>
      </c>
      <c r="G32" s="60">
        <f>G26-G31</f>
        <v>0</v>
      </c>
      <c r="H32" s="224">
        <f>H26-H31</f>
        <v>0</v>
      </c>
    </row>
    <row r="33" spans="1:8" s="4" customFormat="1" ht="19.149999999999999" customHeight="1" thickBot="1" x14ac:dyDescent="0.25">
      <c r="A33" s="280" t="s">
        <v>164</v>
      </c>
      <c r="B33" s="280"/>
      <c r="C33" s="280"/>
      <c r="D33" s="280"/>
      <c r="E33" s="281"/>
      <c r="F33" s="155"/>
      <c r="G33" s="155"/>
      <c r="H33" s="166">
        <f>SUM(F33:G33)</f>
        <v>0</v>
      </c>
    </row>
    <row r="34" spans="1:8" s="4" customFormat="1" ht="19.149999999999999" customHeight="1" thickBot="1" x14ac:dyDescent="0.3">
      <c r="A34" s="332" t="s">
        <v>236</v>
      </c>
      <c r="B34" s="333"/>
      <c r="C34" s="333"/>
      <c r="D34" s="333"/>
      <c r="E34" s="333"/>
      <c r="F34" s="172" t="str">
        <f>IF('Project 3 - Items of Work'!$L$12&lt;&gt;"Design-Build","N/A",F32-F33)</f>
        <v>N/A</v>
      </c>
      <c r="G34" s="172">
        <f>G32-G33</f>
        <v>0</v>
      </c>
      <c r="H34" s="53">
        <f>SUM(F34:G34)</f>
        <v>0</v>
      </c>
    </row>
    <row r="35" spans="1:8" s="4" customFormat="1" ht="19.149999999999999" customHeight="1" x14ac:dyDescent="0.2">
      <c r="A35" s="280" t="s">
        <v>192</v>
      </c>
      <c r="B35" s="280"/>
      <c r="C35" s="280"/>
      <c r="D35" s="280"/>
      <c r="E35" s="280"/>
      <c r="F35" s="224" t="str">
        <f>IF('Project 3 - Items of Work'!$L$12&lt;&gt;"Design-Build","N/A",SUM(F23-F32))</f>
        <v>N/A</v>
      </c>
      <c r="G35" s="224">
        <f>SUM(G23-G32)</f>
        <v>0</v>
      </c>
      <c r="H35" s="224">
        <f>SUM(H23-H32)</f>
        <v>0</v>
      </c>
    </row>
    <row r="36" spans="1:8" s="5" customFormat="1" ht="19.149999999999999" customHeight="1" x14ac:dyDescent="0.2">
      <c r="A36" s="280" t="s">
        <v>193</v>
      </c>
      <c r="B36" s="280"/>
      <c r="C36" s="280"/>
      <c r="D36" s="280"/>
      <c r="E36" s="280"/>
      <c r="F36" s="62" t="str">
        <f>IF('Project 3 - Items of Work'!$L$12&lt;&gt;"Design-Build","N/A",SUM(F23-F26))</f>
        <v>N/A</v>
      </c>
      <c r="G36" s="62">
        <f>SUM(G23-G26)</f>
        <v>0</v>
      </c>
      <c r="H36" s="62">
        <f>SUM(H23-H26)</f>
        <v>0</v>
      </c>
    </row>
    <row r="37" spans="1:8" s="5" customFormat="1" ht="19.149999999999999" customHeight="1" x14ac:dyDescent="0.2">
      <c r="A37" s="280" t="s">
        <v>194</v>
      </c>
      <c r="B37" s="280"/>
      <c r="C37" s="280"/>
      <c r="D37" s="280"/>
      <c r="E37" s="280"/>
      <c r="F37" s="173" t="str">
        <f>IFERROR(IF('Project 3 - Items of Work'!$L$12&lt;&gt;"Design-Build","N/A",SUM(F26/F23)),"")</f>
        <v>N/A</v>
      </c>
      <c r="G37" s="171" t="str">
        <f>IFERROR(SUM(G26/G23),"")</f>
        <v/>
      </c>
      <c r="H37" s="171" t="str">
        <f>IFERROR(SUM(H26/H23),"")</f>
        <v/>
      </c>
    </row>
    <row r="38" spans="1:8" s="245" customFormat="1" ht="18" customHeight="1" x14ac:dyDescent="0.2">
      <c r="A38" s="246" t="s">
        <v>237</v>
      </c>
      <c r="B38" s="242"/>
      <c r="C38" s="242"/>
      <c r="D38" s="242"/>
      <c r="E38" s="242"/>
      <c r="F38" s="243"/>
      <c r="G38" s="244"/>
      <c r="H38" s="244"/>
    </row>
    <row r="39" spans="1:8" s="1" customFormat="1" ht="24.95" customHeight="1" x14ac:dyDescent="0.25">
      <c r="A39" s="341">
        <f>'Project 3 - Items of Work'!B12</f>
        <v>0</v>
      </c>
      <c r="B39" s="341"/>
      <c r="C39" s="341"/>
      <c r="D39" s="341"/>
      <c r="E39" s="341"/>
      <c r="F39" s="341"/>
      <c r="G39" s="341"/>
      <c r="H39" s="105" t="str">
        <f>IF('Project 3 - Items of Work'!L11="","",'Project 3 - Items of Work'!L11)</f>
        <v/>
      </c>
    </row>
    <row r="40" spans="1:8" s="1" customFormat="1" ht="11.25" customHeight="1" x14ac:dyDescent="0.2">
      <c r="A40" s="340" t="s">
        <v>124</v>
      </c>
      <c r="B40" s="340"/>
      <c r="C40" s="340"/>
      <c r="D40" s="340"/>
      <c r="E40" s="340"/>
      <c r="F40" s="340"/>
      <c r="G40" s="340"/>
      <c r="H40" s="225" t="s">
        <v>98</v>
      </c>
    </row>
    <row r="41" spans="1:8" s="1" customFormat="1" ht="24.95" customHeight="1" x14ac:dyDescent="0.25">
      <c r="A41" s="338"/>
      <c r="B41" s="338"/>
      <c r="C41" s="338"/>
      <c r="D41" s="338"/>
      <c r="E41" s="337"/>
      <c r="F41" s="337"/>
      <c r="G41" s="337"/>
      <c r="H41" s="104"/>
    </row>
    <row r="42" spans="1:8" s="6" customFormat="1" ht="12.6" customHeight="1" x14ac:dyDescent="0.15">
      <c r="A42" s="318" t="s">
        <v>207</v>
      </c>
      <c r="B42" s="319"/>
      <c r="C42" s="319"/>
      <c r="D42" s="319"/>
      <c r="E42" s="319" t="s">
        <v>94</v>
      </c>
      <c r="F42" s="319"/>
      <c r="G42" s="319"/>
      <c r="H42" s="223" t="s">
        <v>95</v>
      </c>
    </row>
    <row r="43" spans="1:8" s="1" customFormat="1" ht="16.149999999999999" customHeight="1" x14ac:dyDescent="0.2">
      <c r="A43" s="320" t="s">
        <v>0</v>
      </c>
      <c r="B43" s="320"/>
      <c r="C43" s="320"/>
      <c r="D43" s="320"/>
      <c r="E43" s="320"/>
      <c r="F43" s="320"/>
      <c r="G43" s="320"/>
      <c r="H43" s="321"/>
    </row>
    <row r="44" spans="1:8" s="1" customFormat="1" ht="17.45" customHeight="1" x14ac:dyDescent="0.2">
      <c r="A44" s="322" t="s">
        <v>4</v>
      </c>
      <c r="B44" s="323"/>
      <c r="C44" s="323"/>
      <c r="D44" s="323"/>
      <c r="E44" s="323"/>
      <c r="F44" s="323"/>
      <c r="G44" s="323"/>
      <c r="H44" s="324"/>
    </row>
    <row r="45" spans="1:8" s="2" customFormat="1" ht="16.149999999999999" customHeight="1" x14ac:dyDescent="0.2">
      <c r="A45" s="290" t="s">
        <v>107</v>
      </c>
      <c r="B45" s="325"/>
      <c r="C45" s="325"/>
      <c r="D45" s="325"/>
      <c r="E45" s="325"/>
      <c r="F45" s="325"/>
      <c r="G45" s="325"/>
      <c r="H45" s="326"/>
    </row>
    <row r="46" spans="1:8" s="2" customFormat="1" ht="16.149999999999999" customHeight="1" x14ac:dyDescent="0.2">
      <c r="A46" s="327"/>
      <c r="B46" s="325"/>
      <c r="C46" s="325"/>
      <c r="D46" s="325"/>
      <c r="E46" s="325"/>
      <c r="F46" s="325"/>
      <c r="G46" s="325"/>
      <c r="H46" s="326"/>
    </row>
    <row r="47" spans="1:8" s="2" customFormat="1" ht="16.149999999999999" customHeight="1" x14ac:dyDescent="0.2">
      <c r="A47" s="327"/>
      <c r="B47" s="325"/>
      <c r="C47" s="325"/>
      <c r="D47" s="325"/>
      <c r="E47" s="325"/>
      <c r="F47" s="325"/>
      <c r="G47" s="325"/>
      <c r="H47" s="326"/>
    </row>
    <row r="48" spans="1:8" s="2" customFormat="1" ht="16.149999999999999" customHeight="1" x14ac:dyDescent="0.2">
      <c r="A48" s="328"/>
      <c r="B48" s="329"/>
      <c r="C48" s="329"/>
      <c r="D48" s="329"/>
      <c r="E48" s="329"/>
      <c r="F48" s="329"/>
      <c r="G48" s="329"/>
      <c r="H48" s="330"/>
    </row>
    <row r="49" spans="1:8" s="2" customFormat="1" ht="30" customHeight="1" x14ac:dyDescent="0.25">
      <c r="A49" s="167"/>
      <c r="B49" s="167"/>
      <c r="C49" s="167"/>
      <c r="D49" s="336"/>
      <c r="E49" s="336"/>
      <c r="F49" s="336"/>
      <c r="G49" s="336"/>
      <c r="H49" s="169"/>
    </row>
    <row r="50" spans="1:8" x14ac:dyDescent="0.2">
      <c r="A50" s="35" t="s">
        <v>11</v>
      </c>
      <c r="B50" s="35"/>
      <c r="C50" s="35"/>
      <c r="D50" s="35"/>
      <c r="E50" s="29" t="s">
        <v>96</v>
      </c>
      <c r="F50" s="36"/>
      <c r="G50" s="36"/>
      <c r="H50" s="29" t="s">
        <v>95</v>
      </c>
    </row>
    <row r="51" spans="1:8" s="2" customFormat="1" ht="30" customHeight="1" x14ac:dyDescent="0.25">
      <c r="A51" s="168"/>
      <c r="B51" s="168"/>
      <c r="C51" s="168"/>
      <c r="D51" s="337"/>
      <c r="E51" s="337"/>
      <c r="F51" s="337"/>
      <c r="G51" s="337"/>
      <c r="H51" s="170"/>
    </row>
    <row r="52" spans="1:8" x14ac:dyDescent="0.2">
      <c r="A52" s="35" t="s">
        <v>12</v>
      </c>
      <c r="B52" s="35"/>
      <c r="C52" s="35"/>
      <c r="D52" s="35"/>
      <c r="E52" s="29" t="s">
        <v>97</v>
      </c>
      <c r="F52" s="36"/>
      <c r="G52" s="36"/>
      <c r="H52" s="29" t="s">
        <v>95</v>
      </c>
    </row>
    <row r="53" spans="1:8" ht="30" customHeight="1" x14ac:dyDescent="0.2">
      <c r="A53" s="316"/>
      <c r="B53" s="316"/>
      <c r="C53" s="316"/>
      <c r="D53" s="316"/>
      <c r="E53" s="316"/>
      <c r="F53" s="316"/>
      <c r="G53" s="316"/>
      <c r="H53" s="316"/>
    </row>
    <row r="54" spans="1:8" ht="12.6" customHeight="1" x14ac:dyDescent="0.2">
      <c r="A54" s="45"/>
      <c r="B54" s="35"/>
      <c r="C54" s="35"/>
      <c r="D54" s="35"/>
      <c r="E54" s="64"/>
      <c r="F54" s="65"/>
      <c r="G54" s="65"/>
      <c r="H54" s="64"/>
    </row>
    <row r="55" spans="1:8" ht="30" customHeight="1" x14ac:dyDescent="0.2">
      <c r="A55" s="316"/>
      <c r="B55" s="316"/>
      <c r="C55" s="316"/>
      <c r="D55" s="316"/>
      <c r="E55" s="316"/>
      <c r="F55" s="316"/>
      <c r="G55" s="316"/>
      <c r="H55" s="316"/>
    </row>
    <row r="56" spans="1:8" x14ac:dyDescent="0.2">
      <c r="A56" s="45"/>
      <c r="B56" s="35"/>
      <c r="C56" s="35"/>
      <c r="D56" s="35"/>
      <c r="E56" s="64"/>
      <c r="F56" s="65"/>
      <c r="G56" s="65"/>
      <c r="H56" s="64"/>
    </row>
    <row r="57" spans="1:8" ht="7.15" customHeight="1" x14ac:dyDescent="0.2"/>
    <row r="58" spans="1:8" x14ac:dyDescent="0.2">
      <c r="A58" s="15" t="s">
        <v>7</v>
      </c>
      <c r="B58" s="14"/>
      <c r="C58" s="14"/>
      <c r="D58" s="14"/>
      <c r="E58" s="25" t="s">
        <v>93</v>
      </c>
      <c r="F58" s="14"/>
      <c r="G58" s="14"/>
      <c r="H58" s="46" t="str">
        <f>'Summary Payment Certification'!$H$58</f>
        <v>Revised 06/22/2022</v>
      </c>
    </row>
  </sheetData>
  <sheetProtection algorithmName="SHA-512" hashValue="nfjspB/W3IuQ4ziBLzYSrgin8go3R6A1KjM0aArmK1TLiTNL4irulLW46hch/n65T0rQF4LW06ozmXI7f9CbJQ==" saltValue="r3BiSQjoIf9Ah1/3foZbgQ==" spinCount="100000" sheet="1" selectLockedCells="1"/>
  <mergeCells count="41">
    <mergeCell ref="B12:E12"/>
    <mergeCell ref="G12:H12"/>
    <mergeCell ref="A1:H5"/>
    <mergeCell ref="A6:H6"/>
    <mergeCell ref="A7:H7"/>
    <mergeCell ref="A8:H8"/>
    <mergeCell ref="A9:H11"/>
    <mergeCell ref="G28:G29"/>
    <mergeCell ref="H28:H29"/>
    <mergeCell ref="A29:D29"/>
    <mergeCell ref="A20:D20"/>
    <mergeCell ref="A21:D21"/>
    <mergeCell ref="A22:D22"/>
    <mergeCell ref="A23:E23"/>
    <mergeCell ref="A24:E24"/>
    <mergeCell ref="A25:E25"/>
    <mergeCell ref="A35:E35"/>
    <mergeCell ref="A26:E26"/>
    <mergeCell ref="A27:E27"/>
    <mergeCell ref="A28:E28"/>
    <mergeCell ref="F28:F29"/>
    <mergeCell ref="A30:E30"/>
    <mergeCell ref="A31:E31"/>
    <mergeCell ref="A32:E32"/>
    <mergeCell ref="A33:E33"/>
    <mergeCell ref="A34:E34"/>
    <mergeCell ref="A36:E36"/>
    <mergeCell ref="A37:E37"/>
    <mergeCell ref="A39:G39"/>
    <mergeCell ref="A40:G40"/>
    <mergeCell ref="A41:D41"/>
    <mergeCell ref="E41:G41"/>
    <mergeCell ref="D51:G51"/>
    <mergeCell ref="A53:H53"/>
    <mergeCell ref="A55:H55"/>
    <mergeCell ref="A42:D42"/>
    <mergeCell ref="E42:G42"/>
    <mergeCell ref="A43:H43"/>
    <mergeCell ref="A44:H44"/>
    <mergeCell ref="A45:H48"/>
    <mergeCell ref="D49:G49"/>
  </mergeCells>
  <conditionalFormatting sqref="E29">
    <cfRule type="containsBlanks" dxfId="29" priority="2">
      <formula>LEN(TRIM(E29))=0</formula>
    </cfRule>
  </conditionalFormatting>
  <conditionalFormatting sqref="E29 G30 F33:G33">
    <cfRule type="containsBlanks" dxfId="28" priority="1">
      <formula>LEN(TRIM(E29))=0</formula>
    </cfRule>
  </conditionalFormatting>
  <printOptions horizontalCentered="1"/>
  <pageMargins left="0.375" right="0.375" top="0.5" bottom="0.5" header="0" footer="0"/>
  <pageSetup scale="65" orientation="portrait" horizontalDpi="4294967292" verticalDpi="4294967292"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6:R327"/>
  <sheetViews>
    <sheetView showGridLines="0" view="pageBreakPreview" zoomScale="70" zoomScaleNormal="100" zoomScaleSheetLayoutView="70" workbookViewId="0">
      <selection activeCell="B10" sqref="B10:G10"/>
    </sheetView>
  </sheetViews>
  <sheetFormatPr defaultRowHeight="12.75" x14ac:dyDescent="0.2"/>
  <cols>
    <col min="1" max="1" width="12.125" customWidth="1"/>
    <col min="2" max="2" width="29.25" style="54" customWidth="1"/>
    <col min="3" max="3" width="8.75" style="54" customWidth="1"/>
    <col min="4" max="4" width="12.75" customWidth="1"/>
    <col min="5" max="5" width="7.5" customWidth="1"/>
    <col min="6" max="6" width="12.75" customWidth="1"/>
    <col min="7" max="7" width="7.125" customWidth="1"/>
    <col min="8" max="8" width="12.75" customWidth="1"/>
    <col min="9" max="9" width="7.875" customWidth="1"/>
    <col min="10" max="12" width="12.75" customWidth="1"/>
    <col min="13" max="13" width="5.5" customWidth="1"/>
    <col min="14" max="14" width="51.75" customWidth="1"/>
  </cols>
  <sheetData>
    <row r="6" spans="1:13" x14ac:dyDescent="0.2">
      <c r="A6" s="283" t="s">
        <v>0</v>
      </c>
      <c r="B6" s="283"/>
      <c r="C6" s="283"/>
      <c r="D6" s="283"/>
      <c r="E6" s="283"/>
      <c r="F6" s="283"/>
      <c r="G6" s="283"/>
      <c r="H6" s="283"/>
      <c r="I6" s="283"/>
      <c r="J6" s="283"/>
      <c r="K6" s="283"/>
      <c r="L6" s="283"/>
    </row>
    <row r="7" spans="1:13" x14ac:dyDescent="0.2">
      <c r="A7" s="285" t="s">
        <v>1</v>
      </c>
      <c r="B7" s="285"/>
      <c r="C7" s="285"/>
      <c r="D7" s="285"/>
      <c r="E7" s="285"/>
      <c r="F7" s="285"/>
      <c r="G7" s="285"/>
      <c r="H7" s="285"/>
      <c r="I7" s="285"/>
      <c r="J7" s="285"/>
      <c r="K7" s="285"/>
      <c r="L7" s="285"/>
      <c r="M7" s="1"/>
    </row>
    <row r="8" spans="1:13" x14ac:dyDescent="0.2">
      <c r="A8" s="372" t="s">
        <v>231</v>
      </c>
      <c r="B8" s="372"/>
      <c r="C8" s="372"/>
      <c r="D8" s="372"/>
      <c r="E8" s="372"/>
      <c r="F8" s="372"/>
      <c r="G8" s="372"/>
      <c r="H8" s="372"/>
      <c r="I8" s="372"/>
      <c r="J8" s="372"/>
      <c r="K8" s="372"/>
      <c r="L8" s="372"/>
      <c r="M8" s="1"/>
    </row>
    <row r="9" spans="1:13" ht="13.5" thickBot="1" x14ac:dyDescent="0.25">
      <c r="A9" s="286" t="s">
        <v>123</v>
      </c>
      <c r="B9" s="286"/>
      <c r="C9" s="286"/>
      <c r="D9" s="286"/>
      <c r="E9" s="286"/>
      <c r="F9" s="286"/>
      <c r="G9" s="286"/>
      <c r="H9" s="373"/>
      <c r="I9" s="373"/>
      <c r="J9" s="373"/>
      <c r="K9" s="373"/>
      <c r="L9" s="373"/>
      <c r="M9" s="2"/>
    </row>
    <row r="10" spans="1:13" s="19" customFormat="1" x14ac:dyDescent="0.2">
      <c r="A10" s="8" t="s">
        <v>13</v>
      </c>
      <c r="B10" s="396"/>
      <c r="C10" s="396"/>
      <c r="D10" s="396"/>
      <c r="E10" s="396"/>
      <c r="F10" s="396"/>
      <c r="G10" s="397"/>
      <c r="H10" s="398" t="s">
        <v>14</v>
      </c>
      <c r="I10" s="399"/>
      <c r="J10" s="92"/>
      <c r="K10" s="131" t="s">
        <v>214</v>
      </c>
      <c r="L10" s="93"/>
      <c r="M10" s="2"/>
    </row>
    <row r="11" spans="1:13" s="19" customFormat="1" x14ac:dyDescent="0.2">
      <c r="A11" s="9" t="s">
        <v>8</v>
      </c>
      <c r="B11" s="396"/>
      <c r="C11" s="396"/>
      <c r="D11" s="396"/>
      <c r="E11" s="396"/>
      <c r="F11" s="396"/>
      <c r="G11" s="397"/>
      <c r="H11" s="404" t="s">
        <v>15</v>
      </c>
      <c r="I11" s="405"/>
      <c r="J11" s="229"/>
      <c r="K11" s="233" t="s">
        <v>212</v>
      </c>
      <c r="L11" s="141"/>
      <c r="M11" s="10"/>
    </row>
    <row r="12" spans="1:13" s="19" customFormat="1" ht="13.5" thickBot="1" x14ac:dyDescent="0.25">
      <c r="A12" s="9" t="s">
        <v>16</v>
      </c>
      <c r="B12" s="397"/>
      <c r="C12" s="401"/>
      <c r="D12" s="230" t="s">
        <v>10</v>
      </c>
      <c r="E12" s="397"/>
      <c r="F12" s="400"/>
      <c r="G12" s="400"/>
      <c r="H12" s="407" t="s">
        <v>9</v>
      </c>
      <c r="I12" s="408"/>
      <c r="J12" s="94"/>
      <c r="K12" s="130" t="s">
        <v>210</v>
      </c>
      <c r="L12" s="91"/>
      <c r="M12" s="10"/>
    </row>
    <row r="13" spans="1:13" s="19" customFormat="1" x14ac:dyDescent="0.2">
      <c r="A13" s="9" t="s">
        <v>17</v>
      </c>
      <c r="B13" s="397"/>
      <c r="C13" s="401"/>
      <c r="D13" s="233" t="s">
        <v>173</v>
      </c>
      <c r="E13" s="397"/>
      <c r="F13" s="400"/>
      <c r="G13" s="401"/>
      <c r="H13" s="402" t="s">
        <v>211</v>
      </c>
      <c r="I13" s="403"/>
      <c r="J13" s="95"/>
      <c r="K13" s="102" t="s">
        <v>213</v>
      </c>
      <c r="L13" s="95"/>
      <c r="M13" s="90"/>
    </row>
    <row r="14" spans="1:13" s="19" customFormat="1" x14ac:dyDescent="0.2">
      <c r="A14" s="331"/>
      <c r="B14" s="331"/>
      <c r="C14" s="331"/>
      <c r="D14" s="331"/>
      <c r="E14" s="331"/>
      <c r="F14" s="331"/>
      <c r="G14" s="331"/>
      <c r="H14" s="331"/>
      <c r="I14" s="331"/>
      <c r="J14" s="331"/>
      <c r="K14" s="331"/>
      <c r="L14" s="331"/>
      <c r="M14" s="3"/>
    </row>
    <row r="15" spans="1:13" s="19" customFormat="1" x14ac:dyDescent="0.2">
      <c r="A15" s="406" t="s">
        <v>156</v>
      </c>
      <c r="B15" s="406"/>
      <c r="C15" s="406"/>
      <c r="D15" s="406"/>
      <c r="E15" s="406"/>
      <c r="F15" s="406"/>
      <c r="G15" s="406"/>
      <c r="H15" s="406"/>
      <c r="I15" s="406"/>
      <c r="J15" s="406"/>
      <c r="K15" s="406"/>
      <c r="L15" s="406"/>
    </row>
    <row r="16" spans="1:13" s="12" customFormat="1" x14ac:dyDescent="0.2">
      <c r="A16" s="409" t="s">
        <v>73</v>
      </c>
      <c r="B16" s="344" t="s">
        <v>74</v>
      </c>
      <c r="C16" s="345"/>
      <c r="D16" s="410" t="s">
        <v>75</v>
      </c>
      <c r="E16" s="411" t="s">
        <v>76</v>
      </c>
      <c r="F16" s="411"/>
      <c r="G16" s="411"/>
      <c r="H16" s="411"/>
      <c r="I16" s="411"/>
      <c r="J16" s="411"/>
      <c r="K16" s="410" t="s">
        <v>77</v>
      </c>
      <c r="L16" s="410"/>
    </row>
    <row r="17" spans="1:12" s="12" customFormat="1" x14ac:dyDescent="0.2">
      <c r="A17" s="409"/>
      <c r="B17" s="362"/>
      <c r="C17" s="363"/>
      <c r="D17" s="410"/>
      <c r="E17" s="411" t="s">
        <v>78</v>
      </c>
      <c r="F17" s="411"/>
      <c r="G17" s="411" t="s">
        <v>79</v>
      </c>
      <c r="H17" s="411"/>
      <c r="I17" s="411" t="s">
        <v>80</v>
      </c>
      <c r="J17" s="411"/>
      <c r="K17" s="410"/>
      <c r="L17" s="410"/>
    </row>
    <row r="18" spans="1:12" s="12" customFormat="1" x14ac:dyDescent="0.2">
      <c r="A18" s="409"/>
      <c r="B18" s="346"/>
      <c r="C18" s="347"/>
      <c r="D18" s="410"/>
      <c r="E18" s="232" t="s">
        <v>81</v>
      </c>
      <c r="F18" s="232" t="s">
        <v>82</v>
      </c>
      <c r="G18" s="232" t="s">
        <v>81</v>
      </c>
      <c r="H18" s="232" t="s">
        <v>82</v>
      </c>
      <c r="I18" s="232" t="s">
        <v>81</v>
      </c>
      <c r="J18" s="232" t="s">
        <v>82</v>
      </c>
      <c r="K18" s="232" t="s">
        <v>81</v>
      </c>
      <c r="L18" s="232" t="s">
        <v>82</v>
      </c>
    </row>
    <row r="19" spans="1:12" s="12" customFormat="1" x14ac:dyDescent="0.2">
      <c r="A19" s="103" t="s">
        <v>99</v>
      </c>
      <c r="B19" s="393" t="s">
        <v>154</v>
      </c>
      <c r="C19" s="394"/>
      <c r="D19" s="367"/>
      <c r="E19" s="368"/>
      <c r="F19" s="368"/>
      <c r="G19" s="368"/>
      <c r="H19" s="368"/>
      <c r="I19" s="368"/>
      <c r="J19" s="368"/>
      <c r="K19" s="368"/>
      <c r="L19" s="369"/>
    </row>
    <row r="20" spans="1:12" s="12" customFormat="1" x14ac:dyDescent="0.2">
      <c r="A20" s="132" t="s">
        <v>144</v>
      </c>
      <c r="B20" s="412" t="s">
        <v>131</v>
      </c>
      <c r="C20" s="413"/>
      <c r="D20" s="185">
        <v>0</v>
      </c>
      <c r="E20" s="152">
        <v>0</v>
      </c>
      <c r="F20" s="186" t="str">
        <f>IF($L$12="Design-Build",(SUM(D20*E20)),"N/A")</f>
        <v>N/A</v>
      </c>
      <c r="G20" s="152">
        <v>0</v>
      </c>
      <c r="H20" s="186" t="str">
        <f>IF($L$12="Design-Build",SUM(D20*G20),"N/A")</f>
        <v>N/A</v>
      </c>
      <c r="I20" s="18">
        <f t="shared" ref="I20:I27" si="0">SUM(E20+G20)</f>
        <v>0</v>
      </c>
      <c r="J20" s="186" t="str">
        <f>IF($L$12="Design-Build",SUM(D20*I20),"N/A")</f>
        <v>N/A</v>
      </c>
      <c r="K20" s="187" t="str">
        <f>IF($L$12="Design-Build",SUM(100%-I20),"N/A")</f>
        <v>N/A</v>
      </c>
      <c r="L20" s="186" t="str">
        <f>IF($L$12="Design-Build",SUM(D20-J20),"N/A")</f>
        <v>N/A</v>
      </c>
    </row>
    <row r="21" spans="1:12" s="12" customFormat="1" x14ac:dyDescent="0.2">
      <c r="A21" s="132" t="s">
        <v>145</v>
      </c>
      <c r="B21" s="370" t="s">
        <v>88</v>
      </c>
      <c r="C21" s="371"/>
      <c r="D21" s="185">
        <v>0</v>
      </c>
      <c r="E21" s="152">
        <v>0</v>
      </c>
      <c r="F21" s="186" t="str">
        <f t="shared" ref="F21:F46" si="1">IF($L$12="Design-Build",(SUM(D21*E21)),"N/A")</f>
        <v>N/A</v>
      </c>
      <c r="G21" s="152">
        <v>0</v>
      </c>
      <c r="H21" s="186" t="str">
        <f t="shared" ref="H21:H46" si="2">IF($L$12="Design-Build",SUM(D21*G21),"N/A")</f>
        <v>N/A</v>
      </c>
      <c r="I21" s="18">
        <f t="shared" si="0"/>
        <v>0</v>
      </c>
      <c r="J21" s="186" t="str">
        <f t="shared" ref="J21:J46" si="3">IF($L$12="Design-Build",SUM(D21*I21),"N/A")</f>
        <v>N/A</v>
      </c>
      <c r="K21" s="187" t="str">
        <f t="shared" ref="K21:K46" si="4">IF($L$12="Design-Build",SUM(100%-I21),"N/A")</f>
        <v>N/A</v>
      </c>
      <c r="L21" s="186" t="str">
        <f>IF($L$12="Design-Build",SUM(D21-J21),"N/A")</f>
        <v>N/A</v>
      </c>
    </row>
    <row r="22" spans="1:12" s="12" customFormat="1" x14ac:dyDescent="0.2">
      <c r="A22" s="132" t="s">
        <v>146</v>
      </c>
      <c r="B22" s="370" t="s">
        <v>88</v>
      </c>
      <c r="C22" s="371"/>
      <c r="D22" s="185">
        <v>0</v>
      </c>
      <c r="E22" s="152">
        <v>0</v>
      </c>
      <c r="F22" s="186" t="str">
        <f t="shared" si="1"/>
        <v>N/A</v>
      </c>
      <c r="G22" s="152">
        <v>0</v>
      </c>
      <c r="H22" s="186" t="str">
        <f t="shared" si="2"/>
        <v>N/A</v>
      </c>
      <c r="I22" s="18">
        <f t="shared" si="0"/>
        <v>0</v>
      </c>
      <c r="J22" s="186" t="str">
        <f t="shared" si="3"/>
        <v>N/A</v>
      </c>
      <c r="K22" s="187" t="str">
        <f t="shared" si="4"/>
        <v>N/A</v>
      </c>
      <c r="L22" s="186" t="str">
        <f t="shared" ref="L22:L46" si="5">IF($L$12="Design-Build",SUM(D22-J22),"N/A")</f>
        <v>N/A</v>
      </c>
    </row>
    <row r="23" spans="1:12" s="12" customFormat="1" x14ac:dyDescent="0.2">
      <c r="A23" s="132" t="s">
        <v>147</v>
      </c>
      <c r="B23" s="370" t="s">
        <v>88</v>
      </c>
      <c r="C23" s="371"/>
      <c r="D23" s="185">
        <v>0</v>
      </c>
      <c r="E23" s="152">
        <v>0</v>
      </c>
      <c r="F23" s="186" t="str">
        <f t="shared" si="1"/>
        <v>N/A</v>
      </c>
      <c r="G23" s="152">
        <v>0</v>
      </c>
      <c r="H23" s="186" t="str">
        <f t="shared" si="2"/>
        <v>N/A</v>
      </c>
      <c r="I23" s="18">
        <f t="shared" si="0"/>
        <v>0</v>
      </c>
      <c r="J23" s="186" t="str">
        <f t="shared" si="3"/>
        <v>N/A</v>
      </c>
      <c r="K23" s="187" t="str">
        <f t="shared" si="4"/>
        <v>N/A</v>
      </c>
      <c r="L23" s="186" t="str">
        <f t="shared" si="5"/>
        <v>N/A</v>
      </c>
    </row>
    <row r="24" spans="1:12" s="12" customFormat="1" x14ac:dyDescent="0.2">
      <c r="A24" s="132" t="s">
        <v>151</v>
      </c>
      <c r="B24" s="370" t="s">
        <v>88</v>
      </c>
      <c r="C24" s="371"/>
      <c r="D24" s="185">
        <v>0</v>
      </c>
      <c r="E24" s="152">
        <v>0</v>
      </c>
      <c r="F24" s="186" t="str">
        <f t="shared" si="1"/>
        <v>N/A</v>
      </c>
      <c r="G24" s="152">
        <v>0</v>
      </c>
      <c r="H24" s="186" t="str">
        <f t="shared" si="2"/>
        <v>N/A</v>
      </c>
      <c r="I24" s="18">
        <f t="shared" si="0"/>
        <v>0</v>
      </c>
      <c r="J24" s="186" t="str">
        <f t="shared" si="3"/>
        <v>N/A</v>
      </c>
      <c r="K24" s="187" t="str">
        <f t="shared" si="4"/>
        <v>N/A</v>
      </c>
      <c r="L24" s="186" t="str">
        <f t="shared" ref="L24:L25" si="6">IF($L$12="Design-Build",SUM(D24-J24),"N/A")</f>
        <v>N/A</v>
      </c>
    </row>
    <row r="25" spans="1:12" s="12" customFormat="1" x14ac:dyDescent="0.2">
      <c r="A25" s="132" t="s">
        <v>220</v>
      </c>
      <c r="B25" s="370" t="s">
        <v>88</v>
      </c>
      <c r="C25" s="371"/>
      <c r="D25" s="185">
        <v>0</v>
      </c>
      <c r="E25" s="152">
        <v>0</v>
      </c>
      <c r="F25" s="186" t="str">
        <f t="shared" si="1"/>
        <v>N/A</v>
      </c>
      <c r="G25" s="152">
        <v>0</v>
      </c>
      <c r="H25" s="186" t="str">
        <f t="shared" si="2"/>
        <v>N/A</v>
      </c>
      <c r="I25" s="18">
        <f t="shared" si="0"/>
        <v>0</v>
      </c>
      <c r="J25" s="186" t="str">
        <f t="shared" si="3"/>
        <v>N/A</v>
      </c>
      <c r="K25" s="187" t="str">
        <f t="shared" si="4"/>
        <v>N/A</v>
      </c>
      <c r="L25" s="186" t="str">
        <f t="shared" si="6"/>
        <v>N/A</v>
      </c>
    </row>
    <row r="26" spans="1:12" s="12" customFormat="1" x14ac:dyDescent="0.2">
      <c r="A26" s="132" t="s">
        <v>221</v>
      </c>
      <c r="B26" s="370" t="s">
        <v>88</v>
      </c>
      <c r="C26" s="371"/>
      <c r="D26" s="185">
        <v>0</v>
      </c>
      <c r="E26" s="152">
        <v>0</v>
      </c>
      <c r="F26" s="186" t="str">
        <f t="shared" si="1"/>
        <v>N/A</v>
      </c>
      <c r="G26" s="152">
        <v>0</v>
      </c>
      <c r="H26" s="186" t="str">
        <f t="shared" si="2"/>
        <v>N/A</v>
      </c>
      <c r="I26" s="18">
        <f t="shared" si="0"/>
        <v>0</v>
      </c>
      <c r="J26" s="186" t="str">
        <f t="shared" si="3"/>
        <v>N/A</v>
      </c>
      <c r="K26" s="187" t="str">
        <f t="shared" si="4"/>
        <v>N/A</v>
      </c>
      <c r="L26" s="186" t="str">
        <f t="shared" si="5"/>
        <v>N/A</v>
      </c>
    </row>
    <row r="27" spans="1:12" s="12" customFormat="1" x14ac:dyDescent="0.2">
      <c r="A27" s="132" t="s">
        <v>222</v>
      </c>
      <c r="B27" s="370" t="s">
        <v>88</v>
      </c>
      <c r="C27" s="371"/>
      <c r="D27" s="185">
        <v>0</v>
      </c>
      <c r="E27" s="152">
        <v>0</v>
      </c>
      <c r="F27" s="186" t="str">
        <f t="shared" si="1"/>
        <v>N/A</v>
      </c>
      <c r="G27" s="152">
        <v>0</v>
      </c>
      <c r="H27" s="186" t="str">
        <f t="shared" si="2"/>
        <v>N/A</v>
      </c>
      <c r="I27" s="18">
        <f t="shared" si="0"/>
        <v>0</v>
      </c>
      <c r="J27" s="186" t="str">
        <f t="shared" si="3"/>
        <v>N/A</v>
      </c>
      <c r="K27" s="187" t="str">
        <f t="shared" si="4"/>
        <v>N/A</v>
      </c>
      <c r="L27" s="186" t="str">
        <f t="shared" si="5"/>
        <v>N/A</v>
      </c>
    </row>
    <row r="28" spans="1:12" s="12" customFormat="1" x14ac:dyDescent="0.2">
      <c r="A28" s="133"/>
      <c r="B28" s="393" t="s">
        <v>203</v>
      </c>
      <c r="C28" s="394"/>
      <c r="D28" s="367"/>
      <c r="E28" s="368"/>
      <c r="F28" s="368"/>
      <c r="G28" s="368"/>
      <c r="H28" s="368"/>
      <c r="I28" s="368"/>
      <c r="J28" s="368"/>
      <c r="K28" s="368"/>
      <c r="L28" s="369"/>
    </row>
    <row r="29" spans="1:12" s="12" customFormat="1" x14ac:dyDescent="0.2">
      <c r="A29" s="132" t="s">
        <v>134</v>
      </c>
      <c r="B29" s="419" t="s">
        <v>205</v>
      </c>
      <c r="C29" s="420"/>
      <c r="D29" s="185">
        <v>0</v>
      </c>
      <c r="E29" s="152">
        <v>0</v>
      </c>
      <c r="F29" s="186" t="str">
        <f t="shared" si="1"/>
        <v>N/A</v>
      </c>
      <c r="G29" s="152">
        <v>0</v>
      </c>
      <c r="H29" s="186" t="str">
        <f t="shared" si="2"/>
        <v>N/A</v>
      </c>
      <c r="I29" s="18">
        <f>SUM(E29+G29)</f>
        <v>0</v>
      </c>
      <c r="J29" s="186" t="str">
        <f t="shared" si="3"/>
        <v>N/A</v>
      </c>
      <c r="K29" s="187" t="str">
        <f t="shared" si="4"/>
        <v>N/A</v>
      </c>
      <c r="L29" s="186" t="str">
        <f t="shared" si="5"/>
        <v>N/A</v>
      </c>
    </row>
    <row r="30" spans="1:12" s="12" customFormat="1" x14ac:dyDescent="0.2">
      <c r="A30" s="132" t="s">
        <v>135</v>
      </c>
      <c r="B30" s="415" t="s">
        <v>125</v>
      </c>
      <c r="C30" s="416"/>
      <c r="D30" s="185">
        <v>0</v>
      </c>
      <c r="E30" s="152">
        <v>0</v>
      </c>
      <c r="F30" s="186" t="str">
        <f t="shared" si="1"/>
        <v>N/A</v>
      </c>
      <c r="G30" s="152">
        <v>0</v>
      </c>
      <c r="H30" s="186" t="str">
        <f t="shared" si="2"/>
        <v>N/A</v>
      </c>
      <c r="I30" s="18">
        <f>SUM(E30+G30)</f>
        <v>0</v>
      </c>
      <c r="J30" s="186" t="str">
        <f t="shared" si="3"/>
        <v>N/A</v>
      </c>
      <c r="K30" s="187" t="str">
        <f t="shared" si="4"/>
        <v>N/A</v>
      </c>
      <c r="L30" s="186" t="str">
        <f t="shared" si="5"/>
        <v>N/A</v>
      </c>
    </row>
    <row r="31" spans="1:12" s="12" customFormat="1" x14ac:dyDescent="0.2">
      <c r="A31" s="132" t="s">
        <v>136</v>
      </c>
      <c r="B31" s="415" t="s">
        <v>126</v>
      </c>
      <c r="C31" s="416"/>
      <c r="D31" s="185">
        <v>0</v>
      </c>
      <c r="E31" s="152">
        <v>0</v>
      </c>
      <c r="F31" s="186" t="str">
        <f t="shared" si="1"/>
        <v>N/A</v>
      </c>
      <c r="G31" s="152">
        <v>0</v>
      </c>
      <c r="H31" s="186" t="str">
        <f t="shared" si="2"/>
        <v>N/A</v>
      </c>
      <c r="I31" s="18">
        <f>SUM(E31+G31)</f>
        <v>0</v>
      </c>
      <c r="J31" s="186" t="str">
        <f t="shared" si="3"/>
        <v>N/A</v>
      </c>
      <c r="K31" s="187" t="str">
        <f t="shared" si="4"/>
        <v>N/A</v>
      </c>
      <c r="L31" s="186" t="str">
        <f t="shared" si="5"/>
        <v>N/A</v>
      </c>
    </row>
    <row r="32" spans="1:12" s="12" customFormat="1" x14ac:dyDescent="0.2">
      <c r="A32" s="132" t="s">
        <v>137</v>
      </c>
      <c r="B32" s="415" t="s">
        <v>127</v>
      </c>
      <c r="C32" s="416"/>
      <c r="D32" s="185">
        <v>0</v>
      </c>
      <c r="E32" s="152">
        <v>0</v>
      </c>
      <c r="F32" s="186" t="str">
        <f t="shared" si="1"/>
        <v>N/A</v>
      </c>
      <c r="G32" s="152">
        <v>0</v>
      </c>
      <c r="H32" s="186" t="str">
        <f t="shared" si="2"/>
        <v>N/A</v>
      </c>
      <c r="I32" s="18">
        <f>SUM(E32+G32)</f>
        <v>0</v>
      </c>
      <c r="J32" s="186" t="str">
        <f t="shared" si="3"/>
        <v>N/A</v>
      </c>
      <c r="K32" s="187" t="str">
        <f t="shared" si="4"/>
        <v>N/A</v>
      </c>
      <c r="L32" s="186" t="str">
        <f t="shared" si="5"/>
        <v>N/A</v>
      </c>
    </row>
    <row r="33" spans="1:14" s="12" customFormat="1" x14ac:dyDescent="0.2">
      <c r="A33" s="132" t="s">
        <v>138</v>
      </c>
      <c r="B33" s="417" t="s">
        <v>128</v>
      </c>
      <c r="C33" s="418"/>
      <c r="D33" s="185">
        <v>0</v>
      </c>
      <c r="E33" s="152">
        <v>0</v>
      </c>
      <c r="F33" s="186" t="str">
        <f t="shared" si="1"/>
        <v>N/A</v>
      </c>
      <c r="G33" s="152">
        <v>0</v>
      </c>
      <c r="H33" s="186" t="str">
        <f t="shared" si="2"/>
        <v>N/A</v>
      </c>
      <c r="I33" s="18">
        <f t="shared" ref="I33:I46" si="7">SUM(E33+G33)</f>
        <v>0</v>
      </c>
      <c r="J33" s="186" t="str">
        <f t="shared" si="3"/>
        <v>N/A</v>
      </c>
      <c r="K33" s="187" t="str">
        <f t="shared" si="4"/>
        <v>N/A</v>
      </c>
      <c r="L33" s="186" t="str">
        <f t="shared" si="5"/>
        <v>N/A</v>
      </c>
    </row>
    <row r="34" spans="1:14" s="12" customFormat="1" x14ac:dyDescent="0.2">
      <c r="A34" s="132" t="s">
        <v>139</v>
      </c>
      <c r="B34" s="421" t="s">
        <v>129</v>
      </c>
      <c r="C34" s="422"/>
      <c r="D34" s="185">
        <v>0</v>
      </c>
      <c r="E34" s="152">
        <v>0</v>
      </c>
      <c r="F34" s="186" t="str">
        <f t="shared" si="1"/>
        <v>N/A</v>
      </c>
      <c r="G34" s="152">
        <v>0</v>
      </c>
      <c r="H34" s="186" t="str">
        <f t="shared" si="2"/>
        <v>N/A</v>
      </c>
      <c r="I34" s="18">
        <f t="shared" si="7"/>
        <v>0</v>
      </c>
      <c r="J34" s="186" t="str">
        <f t="shared" si="3"/>
        <v>N/A</v>
      </c>
      <c r="K34" s="187" t="str">
        <f t="shared" si="4"/>
        <v>N/A</v>
      </c>
      <c r="L34" s="186" t="str">
        <f t="shared" si="5"/>
        <v>N/A</v>
      </c>
    </row>
    <row r="35" spans="1:14" s="12" customFormat="1" x14ac:dyDescent="0.2">
      <c r="A35" s="132" t="s">
        <v>140</v>
      </c>
      <c r="B35" s="370" t="s">
        <v>88</v>
      </c>
      <c r="C35" s="371"/>
      <c r="D35" s="185">
        <v>0</v>
      </c>
      <c r="E35" s="152">
        <v>0</v>
      </c>
      <c r="F35" s="186" t="str">
        <f t="shared" si="1"/>
        <v>N/A</v>
      </c>
      <c r="G35" s="152">
        <v>0</v>
      </c>
      <c r="H35" s="186" t="str">
        <f t="shared" si="2"/>
        <v>N/A</v>
      </c>
      <c r="I35" s="18">
        <f t="shared" ref="I35:I38" si="8">SUM(E35+G35)</f>
        <v>0</v>
      </c>
      <c r="J35" s="186" t="str">
        <f t="shared" si="3"/>
        <v>N/A</v>
      </c>
      <c r="K35" s="187" t="str">
        <f t="shared" si="4"/>
        <v>N/A</v>
      </c>
      <c r="L35" s="186" t="str">
        <f t="shared" ref="L35:L38" si="9">IF($L$12="Design-Build",SUM(D35-J35),"N/A")</f>
        <v>N/A</v>
      </c>
    </row>
    <row r="36" spans="1:14" s="12" customFormat="1" x14ac:dyDescent="0.2">
      <c r="A36" s="132" t="s">
        <v>141</v>
      </c>
      <c r="B36" s="370" t="s">
        <v>88</v>
      </c>
      <c r="C36" s="371"/>
      <c r="D36" s="185">
        <v>0</v>
      </c>
      <c r="E36" s="152">
        <v>0</v>
      </c>
      <c r="F36" s="186" t="str">
        <f t="shared" si="1"/>
        <v>N/A</v>
      </c>
      <c r="G36" s="152">
        <v>0</v>
      </c>
      <c r="H36" s="186" t="str">
        <f t="shared" si="2"/>
        <v>N/A</v>
      </c>
      <c r="I36" s="18">
        <f t="shared" si="8"/>
        <v>0</v>
      </c>
      <c r="J36" s="186" t="str">
        <f t="shared" si="3"/>
        <v>N/A</v>
      </c>
      <c r="K36" s="187" t="str">
        <f t="shared" si="4"/>
        <v>N/A</v>
      </c>
      <c r="L36" s="186" t="str">
        <f t="shared" si="9"/>
        <v>N/A</v>
      </c>
    </row>
    <row r="37" spans="1:14" s="12" customFormat="1" x14ac:dyDescent="0.2">
      <c r="A37" s="132" t="s">
        <v>142</v>
      </c>
      <c r="B37" s="370" t="s">
        <v>88</v>
      </c>
      <c r="C37" s="371"/>
      <c r="D37" s="185">
        <v>0</v>
      </c>
      <c r="E37" s="152">
        <v>0</v>
      </c>
      <c r="F37" s="186" t="str">
        <f t="shared" si="1"/>
        <v>N/A</v>
      </c>
      <c r="G37" s="152">
        <v>0</v>
      </c>
      <c r="H37" s="186" t="str">
        <f t="shared" si="2"/>
        <v>N/A</v>
      </c>
      <c r="I37" s="18">
        <f t="shared" si="8"/>
        <v>0</v>
      </c>
      <c r="J37" s="186" t="str">
        <f t="shared" si="3"/>
        <v>N/A</v>
      </c>
      <c r="K37" s="187" t="str">
        <f t="shared" si="4"/>
        <v>N/A</v>
      </c>
      <c r="L37" s="186" t="str">
        <f t="shared" si="9"/>
        <v>N/A</v>
      </c>
    </row>
    <row r="38" spans="1:14" s="12" customFormat="1" x14ac:dyDescent="0.2">
      <c r="A38" s="132" t="s">
        <v>143</v>
      </c>
      <c r="B38" s="370" t="s">
        <v>88</v>
      </c>
      <c r="C38" s="371"/>
      <c r="D38" s="185">
        <v>0</v>
      </c>
      <c r="E38" s="152">
        <v>0</v>
      </c>
      <c r="F38" s="186" t="str">
        <f t="shared" si="1"/>
        <v>N/A</v>
      </c>
      <c r="G38" s="152">
        <v>0</v>
      </c>
      <c r="H38" s="186" t="str">
        <f t="shared" si="2"/>
        <v>N/A</v>
      </c>
      <c r="I38" s="18">
        <f t="shared" si="8"/>
        <v>0</v>
      </c>
      <c r="J38" s="186" t="str">
        <f t="shared" si="3"/>
        <v>N/A</v>
      </c>
      <c r="K38" s="187" t="str">
        <f t="shared" si="4"/>
        <v>N/A</v>
      </c>
      <c r="L38" s="186" t="str">
        <f t="shared" si="9"/>
        <v>N/A</v>
      </c>
    </row>
    <row r="39" spans="1:14" s="12" customFormat="1" x14ac:dyDescent="0.2">
      <c r="A39" s="132" t="s">
        <v>148</v>
      </c>
      <c r="B39" s="370" t="s">
        <v>88</v>
      </c>
      <c r="C39" s="371"/>
      <c r="D39" s="185">
        <v>0</v>
      </c>
      <c r="E39" s="152">
        <v>0</v>
      </c>
      <c r="F39" s="186" t="str">
        <f t="shared" si="1"/>
        <v>N/A</v>
      </c>
      <c r="G39" s="152">
        <v>0</v>
      </c>
      <c r="H39" s="186" t="str">
        <f t="shared" si="2"/>
        <v>N/A</v>
      </c>
      <c r="I39" s="18">
        <f t="shared" si="7"/>
        <v>0</v>
      </c>
      <c r="J39" s="186" t="str">
        <f t="shared" si="3"/>
        <v>N/A</v>
      </c>
      <c r="K39" s="187" t="str">
        <f t="shared" si="4"/>
        <v>N/A</v>
      </c>
      <c r="L39" s="186" t="str">
        <f t="shared" si="5"/>
        <v>N/A</v>
      </c>
    </row>
    <row r="40" spans="1:14" s="12" customFormat="1" x14ac:dyDescent="0.2">
      <c r="A40" s="132" t="s">
        <v>149</v>
      </c>
      <c r="B40" s="370" t="s">
        <v>88</v>
      </c>
      <c r="C40" s="371"/>
      <c r="D40" s="185">
        <v>0</v>
      </c>
      <c r="E40" s="152">
        <v>0</v>
      </c>
      <c r="F40" s="186" t="str">
        <f t="shared" si="1"/>
        <v>N/A</v>
      </c>
      <c r="G40" s="152">
        <v>0</v>
      </c>
      <c r="H40" s="186" t="str">
        <f t="shared" si="2"/>
        <v>N/A</v>
      </c>
      <c r="I40" s="18">
        <f t="shared" si="7"/>
        <v>0</v>
      </c>
      <c r="J40" s="186" t="str">
        <f t="shared" si="3"/>
        <v>N/A</v>
      </c>
      <c r="K40" s="187" t="str">
        <f t="shared" si="4"/>
        <v>N/A</v>
      </c>
      <c r="L40" s="186" t="str">
        <f t="shared" si="5"/>
        <v>N/A</v>
      </c>
    </row>
    <row r="41" spans="1:14" s="12" customFormat="1" x14ac:dyDescent="0.2">
      <c r="A41" s="132" t="s">
        <v>150</v>
      </c>
      <c r="B41" s="370" t="s">
        <v>88</v>
      </c>
      <c r="C41" s="371"/>
      <c r="D41" s="185">
        <v>0</v>
      </c>
      <c r="E41" s="152">
        <v>0</v>
      </c>
      <c r="F41" s="186" t="str">
        <f t="shared" si="1"/>
        <v>N/A</v>
      </c>
      <c r="G41" s="152">
        <v>0</v>
      </c>
      <c r="H41" s="186" t="str">
        <f t="shared" si="2"/>
        <v>N/A</v>
      </c>
      <c r="I41" s="18">
        <f t="shared" si="7"/>
        <v>0</v>
      </c>
      <c r="J41" s="186" t="str">
        <f t="shared" si="3"/>
        <v>N/A</v>
      </c>
      <c r="K41" s="187" t="str">
        <f t="shared" si="4"/>
        <v>N/A</v>
      </c>
      <c r="L41" s="186" t="str">
        <f t="shared" si="5"/>
        <v>N/A</v>
      </c>
    </row>
    <row r="42" spans="1:14" s="12" customFormat="1" x14ac:dyDescent="0.2">
      <c r="A42" s="132" t="s">
        <v>219</v>
      </c>
      <c r="B42" s="370" t="s">
        <v>88</v>
      </c>
      <c r="C42" s="371"/>
      <c r="D42" s="185">
        <v>0</v>
      </c>
      <c r="E42" s="152">
        <v>0</v>
      </c>
      <c r="F42" s="186" t="str">
        <f t="shared" si="1"/>
        <v>N/A</v>
      </c>
      <c r="G42" s="152">
        <v>0</v>
      </c>
      <c r="H42" s="186" t="str">
        <f t="shared" si="2"/>
        <v>N/A</v>
      </c>
      <c r="I42" s="18">
        <f t="shared" si="7"/>
        <v>0</v>
      </c>
      <c r="J42" s="186" t="str">
        <f t="shared" si="3"/>
        <v>N/A</v>
      </c>
      <c r="K42" s="187" t="str">
        <f t="shared" si="4"/>
        <v>N/A</v>
      </c>
      <c r="L42" s="186" t="str">
        <f t="shared" si="5"/>
        <v>N/A</v>
      </c>
    </row>
    <row r="43" spans="1:14" s="12" customFormat="1" x14ac:dyDescent="0.2">
      <c r="A43" s="132" t="s">
        <v>223</v>
      </c>
      <c r="B43" s="370" t="s">
        <v>88</v>
      </c>
      <c r="C43" s="371"/>
      <c r="D43" s="185">
        <v>0</v>
      </c>
      <c r="E43" s="152">
        <v>0</v>
      </c>
      <c r="F43" s="186" t="str">
        <f t="shared" si="1"/>
        <v>N/A</v>
      </c>
      <c r="G43" s="152">
        <v>0</v>
      </c>
      <c r="H43" s="186" t="str">
        <f t="shared" si="2"/>
        <v>N/A</v>
      </c>
      <c r="I43" s="18">
        <f t="shared" si="7"/>
        <v>0</v>
      </c>
      <c r="J43" s="186" t="str">
        <f t="shared" si="3"/>
        <v>N/A</v>
      </c>
      <c r="K43" s="187" t="str">
        <f t="shared" si="4"/>
        <v>N/A</v>
      </c>
      <c r="L43" s="186" t="str">
        <f t="shared" si="5"/>
        <v>N/A</v>
      </c>
    </row>
    <row r="44" spans="1:14" s="12" customFormat="1" x14ac:dyDescent="0.2">
      <c r="A44" s="132" t="s">
        <v>224</v>
      </c>
      <c r="B44" s="370" t="s">
        <v>88</v>
      </c>
      <c r="C44" s="371"/>
      <c r="D44" s="185">
        <v>0</v>
      </c>
      <c r="E44" s="152">
        <v>0</v>
      </c>
      <c r="F44" s="186" t="str">
        <f t="shared" si="1"/>
        <v>N/A</v>
      </c>
      <c r="G44" s="152">
        <v>0</v>
      </c>
      <c r="H44" s="186" t="str">
        <f t="shared" si="2"/>
        <v>N/A</v>
      </c>
      <c r="I44" s="18">
        <f t="shared" ref="I44" si="10">SUM(E44+G44)</f>
        <v>0</v>
      </c>
      <c r="J44" s="186" t="str">
        <f t="shared" si="3"/>
        <v>N/A</v>
      </c>
      <c r="K44" s="187" t="str">
        <f t="shared" si="4"/>
        <v>N/A</v>
      </c>
      <c r="L44" s="186" t="str">
        <f t="shared" ref="L44" si="11">IF($L$12="Design-Build",SUM(D44-J44),"N/A")</f>
        <v>N/A</v>
      </c>
    </row>
    <row r="45" spans="1:14" s="12" customFormat="1" x14ac:dyDescent="0.2">
      <c r="A45" s="132" t="s">
        <v>225</v>
      </c>
      <c r="B45" s="370" t="s">
        <v>88</v>
      </c>
      <c r="C45" s="371"/>
      <c r="D45" s="185">
        <v>0</v>
      </c>
      <c r="E45" s="152">
        <v>0</v>
      </c>
      <c r="F45" s="186" t="str">
        <f t="shared" si="1"/>
        <v>N/A</v>
      </c>
      <c r="G45" s="152">
        <v>0</v>
      </c>
      <c r="H45" s="186" t="str">
        <f t="shared" si="2"/>
        <v>N/A</v>
      </c>
      <c r="I45" s="18">
        <f t="shared" si="7"/>
        <v>0</v>
      </c>
      <c r="J45" s="186" t="str">
        <f t="shared" si="3"/>
        <v>N/A</v>
      </c>
      <c r="K45" s="187" t="str">
        <f t="shared" si="4"/>
        <v>N/A</v>
      </c>
      <c r="L45" s="186" t="str">
        <f t="shared" si="5"/>
        <v>N/A</v>
      </c>
    </row>
    <row r="46" spans="1:14" s="12" customFormat="1" x14ac:dyDescent="0.2">
      <c r="A46" s="132" t="s">
        <v>226</v>
      </c>
      <c r="B46" s="370" t="s">
        <v>88</v>
      </c>
      <c r="C46" s="371"/>
      <c r="D46" s="185">
        <v>0</v>
      </c>
      <c r="E46" s="152">
        <v>0</v>
      </c>
      <c r="F46" s="186" t="str">
        <f t="shared" si="1"/>
        <v>N/A</v>
      </c>
      <c r="G46" s="152">
        <v>0</v>
      </c>
      <c r="H46" s="186" t="str">
        <f t="shared" si="2"/>
        <v>N/A</v>
      </c>
      <c r="I46" s="18">
        <f t="shared" si="7"/>
        <v>0</v>
      </c>
      <c r="J46" s="186" t="str">
        <f t="shared" si="3"/>
        <v>N/A</v>
      </c>
      <c r="K46" s="187" t="str">
        <f t="shared" si="4"/>
        <v>N/A</v>
      </c>
      <c r="L46" s="186" t="str">
        <f t="shared" si="5"/>
        <v>N/A</v>
      </c>
      <c r="M46" s="206"/>
      <c r="N46" s="206"/>
    </row>
    <row r="47" spans="1:14" s="12" customFormat="1" x14ac:dyDescent="0.2">
      <c r="A47" s="103"/>
      <c r="B47" s="393" t="s">
        <v>155</v>
      </c>
      <c r="C47" s="394"/>
      <c r="D47" s="367"/>
      <c r="E47" s="368"/>
      <c r="F47" s="368"/>
      <c r="G47" s="368"/>
      <c r="H47" s="368"/>
      <c r="I47" s="368"/>
      <c r="J47" s="368"/>
      <c r="K47" s="368"/>
      <c r="L47" s="369"/>
      <c r="M47" s="206"/>
      <c r="N47" s="207"/>
    </row>
    <row r="48" spans="1:14" s="19" customFormat="1" x14ac:dyDescent="0.2">
      <c r="A48" s="13" t="s">
        <v>24</v>
      </c>
      <c r="B48" s="370" t="s">
        <v>25</v>
      </c>
      <c r="C48" s="371"/>
      <c r="D48" s="151">
        <v>0</v>
      </c>
      <c r="E48" s="152">
        <v>0</v>
      </c>
      <c r="F48" s="32">
        <f t="shared" ref="F48:F54" si="12">SUM(D48*E48)</f>
        <v>0</v>
      </c>
      <c r="G48" s="152">
        <v>0</v>
      </c>
      <c r="H48" s="32">
        <f t="shared" ref="H48:H54" si="13">SUM(D48*G48)</f>
        <v>0</v>
      </c>
      <c r="I48" s="18">
        <f t="shared" ref="I48:I134" si="14">SUM(E48+G48)</f>
        <v>0</v>
      </c>
      <c r="J48" s="32">
        <f t="shared" ref="J48:J54" si="15">SUM(D48*I48)</f>
        <v>0</v>
      </c>
      <c r="K48" s="18">
        <f t="shared" ref="K48:K134" si="16">SUM(100%-I48)</f>
        <v>1</v>
      </c>
      <c r="L48" s="32">
        <f t="shared" ref="L48:L54" si="17">SUM(D48-J48)</f>
        <v>0</v>
      </c>
      <c r="M48" s="208"/>
      <c r="N48" s="208"/>
    </row>
    <row r="49" spans="1:12" s="19" customFormat="1" x14ac:dyDescent="0.2">
      <c r="A49" s="13" t="s">
        <v>26</v>
      </c>
      <c r="B49" s="382" t="s">
        <v>108</v>
      </c>
      <c r="C49" s="383"/>
      <c r="D49" s="151">
        <v>0</v>
      </c>
      <c r="E49" s="152">
        <v>0</v>
      </c>
      <c r="F49" s="32">
        <f t="shared" si="12"/>
        <v>0</v>
      </c>
      <c r="G49" s="152">
        <v>0</v>
      </c>
      <c r="H49" s="32">
        <f t="shared" si="13"/>
        <v>0</v>
      </c>
      <c r="I49" s="18">
        <f t="shared" si="14"/>
        <v>0</v>
      </c>
      <c r="J49" s="32">
        <f t="shared" si="15"/>
        <v>0</v>
      </c>
      <c r="K49" s="18">
        <f t="shared" si="16"/>
        <v>1</v>
      </c>
      <c r="L49" s="32">
        <f t="shared" si="17"/>
        <v>0</v>
      </c>
    </row>
    <row r="50" spans="1:12" s="19" customFormat="1" x14ac:dyDescent="0.2">
      <c r="A50" s="13" t="s">
        <v>105</v>
      </c>
      <c r="B50" s="382" t="s">
        <v>104</v>
      </c>
      <c r="C50" s="383"/>
      <c r="D50" s="151">
        <v>0</v>
      </c>
      <c r="E50" s="152">
        <v>0</v>
      </c>
      <c r="F50" s="32">
        <f t="shared" si="12"/>
        <v>0</v>
      </c>
      <c r="G50" s="152">
        <v>0</v>
      </c>
      <c r="H50" s="32">
        <f t="shared" si="13"/>
        <v>0</v>
      </c>
      <c r="I50" s="18">
        <f t="shared" si="14"/>
        <v>0</v>
      </c>
      <c r="J50" s="32">
        <f t="shared" si="15"/>
        <v>0</v>
      </c>
      <c r="K50" s="18">
        <f t="shared" si="16"/>
        <v>1</v>
      </c>
      <c r="L50" s="32">
        <f t="shared" si="17"/>
        <v>0</v>
      </c>
    </row>
    <row r="51" spans="1:12" s="19" customFormat="1" x14ac:dyDescent="0.2">
      <c r="A51" s="13" t="s">
        <v>27</v>
      </c>
      <c r="B51" s="382" t="s">
        <v>28</v>
      </c>
      <c r="C51" s="383"/>
      <c r="D51" s="151">
        <v>0</v>
      </c>
      <c r="E51" s="152">
        <v>0</v>
      </c>
      <c r="F51" s="32">
        <f t="shared" si="12"/>
        <v>0</v>
      </c>
      <c r="G51" s="152">
        <v>0</v>
      </c>
      <c r="H51" s="32">
        <f t="shared" si="13"/>
        <v>0</v>
      </c>
      <c r="I51" s="18">
        <f t="shared" si="14"/>
        <v>0</v>
      </c>
      <c r="J51" s="32">
        <f t="shared" si="15"/>
        <v>0</v>
      </c>
      <c r="K51" s="18">
        <f t="shared" si="16"/>
        <v>1</v>
      </c>
      <c r="L51" s="32">
        <f t="shared" si="17"/>
        <v>0</v>
      </c>
    </row>
    <row r="52" spans="1:12" s="19" customFormat="1" x14ac:dyDescent="0.2">
      <c r="A52" s="13" t="s">
        <v>31</v>
      </c>
      <c r="B52" s="382" t="s">
        <v>32</v>
      </c>
      <c r="C52" s="383"/>
      <c r="D52" s="151">
        <v>0</v>
      </c>
      <c r="E52" s="152">
        <v>0</v>
      </c>
      <c r="F52" s="32">
        <f t="shared" si="12"/>
        <v>0</v>
      </c>
      <c r="G52" s="152">
        <v>0</v>
      </c>
      <c r="H52" s="32">
        <f t="shared" si="13"/>
        <v>0</v>
      </c>
      <c r="I52" s="18">
        <f t="shared" si="14"/>
        <v>0</v>
      </c>
      <c r="J52" s="32">
        <f t="shared" si="15"/>
        <v>0</v>
      </c>
      <c r="K52" s="18">
        <f t="shared" si="16"/>
        <v>1</v>
      </c>
      <c r="L52" s="32">
        <f t="shared" si="17"/>
        <v>0</v>
      </c>
    </row>
    <row r="53" spans="1:12" s="19" customFormat="1" x14ac:dyDescent="0.2">
      <c r="A53" s="13" t="s">
        <v>35</v>
      </c>
      <c r="B53" s="382" t="s">
        <v>36</v>
      </c>
      <c r="C53" s="383"/>
      <c r="D53" s="151">
        <v>0</v>
      </c>
      <c r="E53" s="152">
        <v>0</v>
      </c>
      <c r="F53" s="32">
        <f t="shared" si="12"/>
        <v>0</v>
      </c>
      <c r="G53" s="152">
        <v>0</v>
      </c>
      <c r="H53" s="32">
        <f t="shared" si="13"/>
        <v>0</v>
      </c>
      <c r="I53" s="18">
        <f t="shared" si="14"/>
        <v>0</v>
      </c>
      <c r="J53" s="32">
        <f t="shared" si="15"/>
        <v>0</v>
      </c>
      <c r="K53" s="18">
        <f t="shared" si="16"/>
        <v>1</v>
      </c>
      <c r="L53" s="32">
        <f t="shared" si="17"/>
        <v>0</v>
      </c>
    </row>
    <row r="54" spans="1:12" s="19" customFormat="1" x14ac:dyDescent="0.2">
      <c r="A54" s="13" t="s">
        <v>38</v>
      </c>
      <c r="B54" s="382" t="s">
        <v>83</v>
      </c>
      <c r="C54" s="383"/>
      <c r="D54" s="151">
        <v>0</v>
      </c>
      <c r="E54" s="152">
        <v>0</v>
      </c>
      <c r="F54" s="32">
        <f t="shared" si="12"/>
        <v>0</v>
      </c>
      <c r="G54" s="152">
        <v>0</v>
      </c>
      <c r="H54" s="32">
        <f t="shared" si="13"/>
        <v>0</v>
      </c>
      <c r="I54" s="18">
        <f t="shared" si="14"/>
        <v>0</v>
      </c>
      <c r="J54" s="32">
        <f t="shared" si="15"/>
        <v>0</v>
      </c>
      <c r="K54" s="18">
        <f t="shared" si="16"/>
        <v>1</v>
      </c>
      <c r="L54" s="32">
        <f t="shared" si="17"/>
        <v>0</v>
      </c>
    </row>
    <row r="55" spans="1:12" s="135" customFormat="1" x14ac:dyDescent="0.2">
      <c r="A55" s="123"/>
      <c r="B55" s="384"/>
      <c r="C55" s="384"/>
      <c r="D55" s="134"/>
      <c r="E55" s="126"/>
      <c r="F55" s="134"/>
      <c r="G55" s="126"/>
      <c r="H55" s="134"/>
      <c r="I55" s="126"/>
      <c r="J55" s="134"/>
      <c r="K55" s="126"/>
      <c r="L55" s="134"/>
    </row>
    <row r="56" spans="1:12" s="19" customFormat="1" x14ac:dyDescent="0.2">
      <c r="A56" s="16" t="s">
        <v>7</v>
      </c>
      <c r="B56" s="414"/>
      <c r="C56" s="414"/>
      <c r="D56" s="16"/>
      <c r="E56" s="16"/>
      <c r="F56" s="59" t="s">
        <v>228</v>
      </c>
      <c r="G56" s="15"/>
      <c r="H56" s="16"/>
      <c r="I56" s="16"/>
      <c r="J56" s="16"/>
      <c r="K56" s="16"/>
      <c r="L56" s="46" t="str">
        <f>'Summary Payment Certification'!$H$58</f>
        <v>Revised 06/22/2022</v>
      </c>
    </row>
    <row r="57" spans="1:12" s="19" customFormat="1" x14ac:dyDescent="0.2">
      <c r="A57" s="283" t="s">
        <v>0</v>
      </c>
      <c r="B57" s="283"/>
      <c r="C57" s="283"/>
      <c r="D57" s="283"/>
      <c r="E57" s="283"/>
      <c r="F57" s="283"/>
      <c r="G57" s="283"/>
      <c r="H57" s="283"/>
      <c r="I57" s="283"/>
      <c r="J57" s="283"/>
      <c r="K57" s="283"/>
      <c r="L57" s="283"/>
    </row>
    <row r="58" spans="1:12" s="19" customFormat="1" x14ac:dyDescent="0.2">
      <c r="A58" s="285" t="s">
        <v>1</v>
      </c>
      <c r="B58" s="285"/>
      <c r="C58" s="285"/>
      <c r="D58" s="285"/>
      <c r="E58" s="285"/>
      <c r="F58" s="285"/>
      <c r="G58" s="285"/>
      <c r="H58" s="285"/>
      <c r="I58" s="285"/>
      <c r="J58" s="285"/>
      <c r="K58" s="285"/>
      <c r="L58" s="285"/>
    </row>
    <row r="59" spans="1:12" s="19" customFormat="1" x14ac:dyDescent="0.2">
      <c r="A59" s="372" t="s">
        <v>230</v>
      </c>
      <c r="B59" s="372"/>
      <c r="C59" s="372"/>
      <c r="D59" s="372"/>
      <c r="E59" s="372"/>
      <c r="F59" s="372"/>
      <c r="G59" s="372"/>
      <c r="H59" s="372"/>
      <c r="I59" s="372"/>
      <c r="J59" s="372"/>
      <c r="K59" s="372"/>
      <c r="L59" s="372"/>
    </row>
    <row r="60" spans="1:12" s="19" customFormat="1" ht="13.5" thickBot="1" x14ac:dyDescent="0.25">
      <c r="A60" s="373"/>
      <c r="B60" s="373"/>
      <c r="C60" s="373"/>
      <c r="D60" s="373"/>
      <c r="E60" s="373"/>
      <c r="F60" s="373"/>
      <c r="G60" s="373"/>
      <c r="H60" s="373"/>
      <c r="I60" s="373"/>
      <c r="J60" s="373"/>
      <c r="K60" s="373"/>
      <c r="L60" s="373"/>
    </row>
    <row r="61" spans="1:12" s="19" customFormat="1" x14ac:dyDescent="0.2">
      <c r="A61" s="97" t="s">
        <v>13</v>
      </c>
      <c r="B61" s="374" t="str">
        <f>IF($B$10="","",$B$10)</f>
        <v/>
      </c>
      <c r="C61" s="351"/>
      <c r="D61" s="351"/>
      <c r="E61" s="351"/>
      <c r="F61" s="351"/>
      <c r="G61" s="352"/>
      <c r="H61" s="375" t="s">
        <v>14</v>
      </c>
      <c r="I61" s="357"/>
      <c r="J61" s="142" t="str">
        <f>IF($J$10="","",$J$10)</f>
        <v/>
      </c>
      <c r="K61" s="143" t="s">
        <v>214</v>
      </c>
      <c r="L61" s="144" t="str">
        <f>IF($L$10="","",$L$10)</f>
        <v/>
      </c>
    </row>
    <row r="62" spans="1:12" s="19" customFormat="1" x14ac:dyDescent="0.2">
      <c r="A62" s="98" t="s">
        <v>8</v>
      </c>
      <c r="B62" s="374" t="str">
        <f>IF($B$11="","",$B$11)</f>
        <v/>
      </c>
      <c r="C62" s="351"/>
      <c r="D62" s="351"/>
      <c r="E62" s="351"/>
      <c r="F62" s="351"/>
      <c r="G62" s="352"/>
      <c r="H62" s="376" t="s">
        <v>15</v>
      </c>
      <c r="I62" s="377"/>
      <c r="J62" s="226" t="str">
        <f>IF($J$11="","",$J$11)</f>
        <v/>
      </c>
      <c r="K62" s="233" t="s">
        <v>212</v>
      </c>
      <c r="L62" s="148" t="str">
        <f>IF($L$11="","",$L$11)</f>
        <v/>
      </c>
    </row>
    <row r="63" spans="1:12" s="19" customFormat="1" ht="13.5" thickBot="1" x14ac:dyDescent="0.25">
      <c r="A63" s="98" t="s">
        <v>16</v>
      </c>
      <c r="B63" s="350" t="str">
        <f>IF($B$12="","",$B$12)</f>
        <v/>
      </c>
      <c r="C63" s="355"/>
      <c r="D63" s="233" t="s">
        <v>10</v>
      </c>
      <c r="E63" s="350" t="str">
        <f>IF($E$12="","",$E$12)</f>
        <v/>
      </c>
      <c r="F63" s="351"/>
      <c r="G63" s="352"/>
      <c r="H63" s="353" t="s">
        <v>9</v>
      </c>
      <c r="I63" s="354"/>
      <c r="J63" s="145" t="str">
        <f>IF($J$12="","",$J$12)</f>
        <v/>
      </c>
      <c r="K63" s="234" t="s">
        <v>210</v>
      </c>
      <c r="L63" s="147" t="str">
        <f>IF($L$12="","",$L$12)</f>
        <v/>
      </c>
    </row>
    <row r="64" spans="1:12" s="19" customFormat="1" x14ac:dyDescent="0.2">
      <c r="A64" s="98" t="s">
        <v>17</v>
      </c>
      <c r="B64" s="350" t="str">
        <f>IF($B$13="","",$B$13)</f>
        <v/>
      </c>
      <c r="C64" s="355"/>
      <c r="D64" s="233" t="s">
        <v>173</v>
      </c>
      <c r="E64" s="350" t="str">
        <f>IF($E$13="","",$E$13)</f>
        <v/>
      </c>
      <c r="F64" s="351"/>
      <c r="G64" s="355"/>
      <c r="H64" s="356" t="s">
        <v>211</v>
      </c>
      <c r="I64" s="357"/>
      <c r="J64" s="101" t="str">
        <f>IF($J$13="","",$J$13)</f>
        <v/>
      </c>
      <c r="K64" s="102" t="s">
        <v>213</v>
      </c>
      <c r="L64" s="101" t="str">
        <f>IF($L$13="","",$L$13)</f>
        <v/>
      </c>
    </row>
    <row r="65" spans="1:18" s="19" customFormat="1" x14ac:dyDescent="0.2">
      <c r="A65" s="17"/>
      <c r="B65" s="358"/>
      <c r="C65" s="358"/>
      <c r="D65" s="14"/>
      <c r="E65" s="14"/>
      <c r="F65" s="14"/>
      <c r="G65" s="14"/>
      <c r="H65" s="14"/>
      <c r="I65" s="14"/>
      <c r="J65" s="14"/>
      <c r="K65" s="14"/>
      <c r="L65" s="14"/>
    </row>
    <row r="66" spans="1:18" s="19" customFormat="1" ht="13.5" customHeight="1" x14ac:dyDescent="0.2">
      <c r="A66" s="359" t="s">
        <v>73</v>
      </c>
      <c r="B66" s="344" t="s">
        <v>74</v>
      </c>
      <c r="C66" s="345"/>
      <c r="D66" s="364" t="s">
        <v>75</v>
      </c>
      <c r="E66" s="348" t="s">
        <v>76</v>
      </c>
      <c r="F66" s="331"/>
      <c r="G66" s="331"/>
      <c r="H66" s="331"/>
      <c r="I66" s="331"/>
      <c r="J66" s="349"/>
      <c r="K66" s="344" t="s">
        <v>77</v>
      </c>
      <c r="L66" s="345"/>
    </row>
    <row r="67" spans="1:18" s="19" customFormat="1" x14ac:dyDescent="0.2">
      <c r="A67" s="360"/>
      <c r="B67" s="362"/>
      <c r="C67" s="363"/>
      <c r="D67" s="365"/>
      <c r="E67" s="348" t="s">
        <v>78</v>
      </c>
      <c r="F67" s="349"/>
      <c r="G67" s="348" t="s">
        <v>79</v>
      </c>
      <c r="H67" s="349"/>
      <c r="I67" s="348" t="s">
        <v>80</v>
      </c>
      <c r="J67" s="349"/>
      <c r="K67" s="346"/>
      <c r="L67" s="347"/>
    </row>
    <row r="68" spans="1:18" s="19" customFormat="1" x14ac:dyDescent="0.2">
      <c r="A68" s="361"/>
      <c r="B68" s="346"/>
      <c r="C68" s="347"/>
      <c r="D68" s="366"/>
      <c r="E68" s="232" t="s">
        <v>81</v>
      </c>
      <c r="F68" s="232" t="s">
        <v>82</v>
      </c>
      <c r="G68" s="232" t="s">
        <v>81</v>
      </c>
      <c r="H68" s="232" t="s">
        <v>82</v>
      </c>
      <c r="I68" s="232" t="s">
        <v>81</v>
      </c>
      <c r="J68" s="232" t="s">
        <v>82</v>
      </c>
      <c r="K68" s="232" t="s">
        <v>81</v>
      </c>
      <c r="L68" s="232" t="s">
        <v>82</v>
      </c>
    </row>
    <row r="69" spans="1:18" s="19" customFormat="1" x14ac:dyDescent="0.2">
      <c r="A69" s="13" t="s">
        <v>41</v>
      </c>
      <c r="B69" s="382" t="s">
        <v>42</v>
      </c>
      <c r="C69" s="383"/>
      <c r="D69" s="151">
        <v>0</v>
      </c>
      <c r="E69" s="152">
        <v>0</v>
      </c>
      <c r="F69" s="32">
        <f>SUM(D69*E69)</f>
        <v>0</v>
      </c>
      <c r="G69" s="152">
        <v>0</v>
      </c>
      <c r="H69" s="32">
        <f>SUM(D69*G69)</f>
        <v>0</v>
      </c>
      <c r="I69" s="18">
        <f>SUM(E69+G69)</f>
        <v>0</v>
      </c>
      <c r="J69" s="32">
        <f>SUM(D69*I69)</f>
        <v>0</v>
      </c>
      <c r="K69" s="18">
        <f>SUM(100%-I69)</f>
        <v>1</v>
      </c>
      <c r="L69" s="32">
        <f>SUM(D69-J69)</f>
        <v>0</v>
      </c>
    </row>
    <row r="70" spans="1:18" s="19" customFormat="1" x14ac:dyDescent="0.2">
      <c r="A70" s="13" t="s">
        <v>44</v>
      </c>
      <c r="B70" s="382" t="s">
        <v>109</v>
      </c>
      <c r="C70" s="383"/>
      <c r="D70" s="151">
        <v>0</v>
      </c>
      <c r="E70" s="152">
        <v>0</v>
      </c>
      <c r="F70" s="32">
        <f>SUM(D70*E70)</f>
        <v>0</v>
      </c>
      <c r="G70" s="152">
        <v>0</v>
      </c>
      <c r="H70" s="32">
        <f>SUM(D70*G70)</f>
        <v>0</v>
      </c>
      <c r="I70" s="18">
        <f>SUM(E70+G70)</f>
        <v>0</v>
      </c>
      <c r="J70" s="32">
        <f>SUM(D70*I70)</f>
        <v>0</v>
      </c>
      <c r="K70" s="18">
        <f>SUM(100%-I70)</f>
        <v>1</v>
      </c>
      <c r="L70" s="32">
        <f>SUM(D70-J70)</f>
        <v>0</v>
      </c>
    </row>
    <row r="71" spans="1:18" s="19" customFormat="1" x14ac:dyDescent="0.2">
      <c r="A71" s="13" t="s">
        <v>45</v>
      </c>
      <c r="B71" s="382" t="s">
        <v>46</v>
      </c>
      <c r="C71" s="383"/>
      <c r="D71" s="151">
        <v>0</v>
      </c>
      <c r="E71" s="152">
        <v>0</v>
      </c>
      <c r="F71" s="32">
        <f t="shared" ref="F71:F134" si="18">SUM(D71*E71)</f>
        <v>0</v>
      </c>
      <c r="G71" s="152">
        <v>0</v>
      </c>
      <c r="H71" s="32">
        <f t="shared" ref="H71:H134" si="19">SUM(D71*G71)</f>
        <v>0</v>
      </c>
      <c r="I71" s="18">
        <f t="shared" ref="I71" si="20">SUM(E71+G71)</f>
        <v>0</v>
      </c>
      <c r="J71" s="32">
        <f t="shared" ref="J71:J134" si="21">SUM(D71*I71)</f>
        <v>0</v>
      </c>
      <c r="K71" s="18">
        <f t="shared" ref="K71" si="22">SUM(100%-I71)</f>
        <v>1</v>
      </c>
      <c r="L71" s="32">
        <f t="shared" ref="L71:L134" si="23">SUM(D71-J71)</f>
        <v>0</v>
      </c>
    </row>
    <row r="72" spans="1:18" s="19" customFormat="1" x14ac:dyDescent="0.2">
      <c r="A72" s="13" t="s">
        <v>47</v>
      </c>
      <c r="B72" s="382" t="s">
        <v>84</v>
      </c>
      <c r="C72" s="383"/>
      <c r="D72" s="151">
        <v>0</v>
      </c>
      <c r="E72" s="152">
        <v>0</v>
      </c>
      <c r="F72" s="32">
        <f t="shared" si="18"/>
        <v>0</v>
      </c>
      <c r="G72" s="152">
        <v>0</v>
      </c>
      <c r="H72" s="32">
        <f t="shared" si="19"/>
        <v>0</v>
      </c>
      <c r="I72" s="18">
        <f>SUM(E72+G72)</f>
        <v>0</v>
      </c>
      <c r="J72" s="32">
        <f t="shared" si="21"/>
        <v>0</v>
      </c>
      <c r="K72" s="18">
        <f>SUM(100%-I72)</f>
        <v>1</v>
      </c>
      <c r="L72" s="32">
        <f t="shared" si="23"/>
        <v>0</v>
      </c>
    </row>
    <row r="73" spans="1:18" s="19" customFormat="1" x14ac:dyDescent="0.2">
      <c r="A73" s="13" t="s">
        <v>48</v>
      </c>
      <c r="B73" s="382" t="s">
        <v>49</v>
      </c>
      <c r="C73" s="383"/>
      <c r="D73" s="151">
        <v>0</v>
      </c>
      <c r="E73" s="152">
        <v>0</v>
      </c>
      <c r="F73" s="32">
        <f t="shared" si="18"/>
        <v>0</v>
      </c>
      <c r="G73" s="152">
        <v>0</v>
      </c>
      <c r="H73" s="32">
        <f t="shared" si="19"/>
        <v>0</v>
      </c>
      <c r="I73" s="18">
        <f>SUM(E73+G73)</f>
        <v>0</v>
      </c>
      <c r="J73" s="32">
        <f t="shared" si="21"/>
        <v>0</v>
      </c>
      <c r="K73" s="18">
        <f>SUM(100%-I73)</f>
        <v>1</v>
      </c>
      <c r="L73" s="32">
        <f t="shared" si="23"/>
        <v>0</v>
      </c>
    </row>
    <row r="74" spans="1:18" s="19" customFormat="1" x14ac:dyDescent="0.2">
      <c r="A74" s="13" t="s">
        <v>50</v>
      </c>
      <c r="B74" s="382" t="s">
        <v>51</v>
      </c>
      <c r="C74" s="383"/>
      <c r="D74" s="151">
        <v>0</v>
      </c>
      <c r="E74" s="152">
        <v>0</v>
      </c>
      <c r="F74" s="32">
        <f t="shared" si="18"/>
        <v>0</v>
      </c>
      <c r="G74" s="152">
        <v>0</v>
      </c>
      <c r="H74" s="32">
        <f t="shared" si="19"/>
        <v>0</v>
      </c>
      <c r="I74" s="18">
        <f>SUM(E74+G74)</f>
        <v>0</v>
      </c>
      <c r="J74" s="32">
        <f t="shared" si="21"/>
        <v>0</v>
      </c>
      <c r="K74" s="18">
        <f>SUM(100%-I74)</f>
        <v>1</v>
      </c>
      <c r="L74" s="32">
        <f t="shared" si="23"/>
        <v>0</v>
      </c>
    </row>
    <row r="75" spans="1:18" s="19" customFormat="1" x14ac:dyDescent="0.2">
      <c r="A75" s="13" t="s">
        <v>54</v>
      </c>
      <c r="B75" s="382" t="s">
        <v>55</v>
      </c>
      <c r="C75" s="383"/>
      <c r="D75" s="151">
        <v>0</v>
      </c>
      <c r="E75" s="152">
        <v>0</v>
      </c>
      <c r="F75" s="32">
        <f t="shared" si="18"/>
        <v>0</v>
      </c>
      <c r="G75" s="152">
        <v>0</v>
      </c>
      <c r="H75" s="32">
        <f t="shared" si="19"/>
        <v>0</v>
      </c>
      <c r="I75" s="18">
        <f>SUM(E75+G75)</f>
        <v>0</v>
      </c>
      <c r="J75" s="32">
        <f t="shared" si="21"/>
        <v>0</v>
      </c>
      <c r="K75" s="18">
        <f>SUM(100%-I75)</f>
        <v>1</v>
      </c>
      <c r="L75" s="32">
        <f t="shared" si="23"/>
        <v>0</v>
      </c>
      <c r="R75" s="19" t="s">
        <v>99</v>
      </c>
    </row>
    <row r="76" spans="1:18" s="19" customFormat="1" x14ac:dyDescent="0.2">
      <c r="A76" s="13" t="s">
        <v>57</v>
      </c>
      <c r="B76" s="382" t="s">
        <v>110</v>
      </c>
      <c r="C76" s="383"/>
      <c r="D76" s="151">
        <v>0</v>
      </c>
      <c r="E76" s="152">
        <v>0</v>
      </c>
      <c r="F76" s="32">
        <f t="shared" si="18"/>
        <v>0</v>
      </c>
      <c r="G76" s="152">
        <v>0</v>
      </c>
      <c r="H76" s="32">
        <f t="shared" si="19"/>
        <v>0</v>
      </c>
      <c r="I76" s="18">
        <f>SUM(E76+G76)</f>
        <v>0</v>
      </c>
      <c r="J76" s="32">
        <f t="shared" si="21"/>
        <v>0</v>
      </c>
      <c r="K76" s="18">
        <f>SUM(100%-I76)</f>
        <v>1</v>
      </c>
      <c r="L76" s="32">
        <f t="shared" si="23"/>
        <v>0</v>
      </c>
    </row>
    <row r="77" spans="1:18" s="19" customFormat="1" x14ac:dyDescent="0.2">
      <c r="A77" s="58" t="s">
        <v>59</v>
      </c>
      <c r="B77" s="380" t="s">
        <v>111</v>
      </c>
      <c r="C77" s="381"/>
      <c r="D77" s="151">
        <v>0</v>
      </c>
      <c r="E77" s="152">
        <v>0</v>
      </c>
      <c r="F77" s="32">
        <f t="shared" si="18"/>
        <v>0</v>
      </c>
      <c r="G77" s="152">
        <v>0</v>
      </c>
      <c r="H77" s="32">
        <f t="shared" si="19"/>
        <v>0</v>
      </c>
      <c r="I77" s="18">
        <f t="shared" ref="I77:I83" si="24">SUM(E77+G77)</f>
        <v>0</v>
      </c>
      <c r="J77" s="32">
        <f t="shared" si="21"/>
        <v>0</v>
      </c>
      <c r="K77" s="18">
        <f t="shared" ref="K77:K83" si="25">SUM(100%-I77)</f>
        <v>1</v>
      </c>
      <c r="L77" s="32">
        <f t="shared" si="23"/>
        <v>0</v>
      </c>
    </row>
    <row r="78" spans="1:18" s="19" customFormat="1" x14ac:dyDescent="0.2">
      <c r="A78" s="58" t="s">
        <v>61</v>
      </c>
      <c r="B78" s="380" t="s">
        <v>113</v>
      </c>
      <c r="C78" s="381"/>
      <c r="D78" s="151">
        <v>0</v>
      </c>
      <c r="E78" s="152">
        <v>0</v>
      </c>
      <c r="F78" s="32">
        <f t="shared" si="18"/>
        <v>0</v>
      </c>
      <c r="G78" s="152">
        <v>0</v>
      </c>
      <c r="H78" s="32">
        <f t="shared" si="19"/>
        <v>0</v>
      </c>
      <c r="I78" s="18">
        <f t="shared" si="24"/>
        <v>0</v>
      </c>
      <c r="J78" s="32">
        <f t="shared" si="21"/>
        <v>0</v>
      </c>
      <c r="K78" s="18">
        <f t="shared" si="25"/>
        <v>1</v>
      </c>
      <c r="L78" s="32">
        <f t="shared" si="23"/>
        <v>0</v>
      </c>
    </row>
    <row r="79" spans="1:18" s="19" customFormat="1" x14ac:dyDescent="0.2">
      <c r="A79" s="13" t="s">
        <v>67</v>
      </c>
      <c r="B79" s="382" t="s">
        <v>102</v>
      </c>
      <c r="C79" s="383"/>
      <c r="D79" s="151">
        <v>0</v>
      </c>
      <c r="E79" s="152">
        <v>0</v>
      </c>
      <c r="F79" s="32">
        <f t="shared" si="18"/>
        <v>0</v>
      </c>
      <c r="G79" s="152">
        <v>0</v>
      </c>
      <c r="H79" s="32">
        <f t="shared" si="19"/>
        <v>0</v>
      </c>
      <c r="I79" s="18">
        <f t="shared" si="24"/>
        <v>0</v>
      </c>
      <c r="J79" s="32">
        <f t="shared" si="21"/>
        <v>0</v>
      </c>
      <c r="K79" s="18">
        <f t="shared" si="25"/>
        <v>1</v>
      </c>
      <c r="L79" s="32">
        <f t="shared" si="23"/>
        <v>0</v>
      </c>
    </row>
    <row r="80" spans="1:18" s="19" customFormat="1" x14ac:dyDescent="0.2">
      <c r="A80" s="13" t="s">
        <v>68</v>
      </c>
      <c r="B80" s="382" t="s">
        <v>69</v>
      </c>
      <c r="C80" s="383"/>
      <c r="D80" s="151">
        <v>0</v>
      </c>
      <c r="E80" s="152">
        <v>0</v>
      </c>
      <c r="F80" s="32">
        <f t="shared" si="18"/>
        <v>0</v>
      </c>
      <c r="G80" s="152">
        <v>0</v>
      </c>
      <c r="H80" s="32">
        <f t="shared" si="19"/>
        <v>0</v>
      </c>
      <c r="I80" s="18">
        <f t="shared" si="24"/>
        <v>0</v>
      </c>
      <c r="J80" s="32">
        <f t="shared" si="21"/>
        <v>0</v>
      </c>
      <c r="K80" s="18">
        <f t="shared" si="25"/>
        <v>1</v>
      </c>
      <c r="L80" s="32">
        <f t="shared" si="23"/>
        <v>0</v>
      </c>
    </row>
    <row r="81" spans="1:13" s="19" customFormat="1" x14ac:dyDescent="0.2">
      <c r="A81" s="13" t="s">
        <v>70</v>
      </c>
      <c r="B81" s="378" t="s">
        <v>112</v>
      </c>
      <c r="C81" s="379"/>
      <c r="D81" s="151">
        <v>0</v>
      </c>
      <c r="E81" s="152">
        <v>0</v>
      </c>
      <c r="F81" s="32">
        <f t="shared" si="18"/>
        <v>0</v>
      </c>
      <c r="G81" s="152">
        <v>0</v>
      </c>
      <c r="H81" s="32">
        <f t="shared" si="19"/>
        <v>0</v>
      </c>
      <c r="I81" s="18">
        <f t="shared" si="24"/>
        <v>0</v>
      </c>
      <c r="J81" s="32">
        <f t="shared" si="21"/>
        <v>0</v>
      </c>
      <c r="K81" s="18">
        <f t="shared" si="25"/>
        <v>1</v>
      </c>
      <c r="L81" s="32">
        <f t="shared" si="23"/>
        <v>0</v>
      </c>
    </row>
    <row r="82" spans="1:13" x14ac:dyDescent="0.2">
      <c r="A82" s="13" t="s">
        <v>71</v>
      </c>
      <c r="B82" s="378" t="s">
        <v>103</v>
      </c>
      <c r="C82" s="379"/>
      <c r="D82" s="151">
        <v>0</v>
      </c>
      <c r="E82" s="152">
        <v>0</v>
      </c>
      <c r="F82" s="32">
        <f t="shared" si="18"/>
        <v>0</v>
      </c>
      <c r="G82" s="152">
        <v>0</v>
      </c>
      <c r="H82" s="32">
        <f t="shared" si="19"/>
        <v>0</v>
      </c>
      <c r="I82" s="18">
        <f t="shared" si="24"/>
        <v>0</v>
      </c>
      <c r="J82" s="32">
        <f t="shared" si="21"/>
        <v>0</v>
      </c>
      <c r="K82" s="18">
        <f t="shared" si="25"/>
        <v>1</v>
      </c>
      <c r="L82" s="32">
        <f t="shared" si="23"/>
        <v>0</v>
      </c>
    </row>
    <row r="83" spans="1:13" x14ac:dyDescent="0.2">
      <c r="A83" s="13" t="s">
        <v>19</v>
      </c>
      <c r="B83" s="378" t="s">
        <v>20</v>
      </c>
      <c r="C83" s="379"/>
      <c r="D83" s="151">
        <v>0</v>
      </c>
      <c r="E83" s="152">
        <v>0</v>
      </c>
      <c r="F83" s="32">
        <f t="shared" si="18"/>
        <v>0</v>
      </c>
      <c r="G83" s="152">
        <v>0</v>
      </c>
      <c r="H83" s="32">
        <f t="shared" si="19"/>
        <v>0</v>
      </c>
      <c r="I83" s="18">
        <f t="shared" si="24"/>
        <v>0</v>
      </c>
      <c r="J83" s="32">
        <f t="shared" si="21"/>
        <v>0</v>
      </c>
      <c r="K83" s="18">
        <f t="shared" si="25"/>
        <v>1</v>
      </c>
      <c r="L83" s="32">
        <f t="shared" si="23"/>
        <v>0</v>
      </c>
    </row>
    <row r="84" spans="1:13" ht="12.75" customHeight="1" x14ac:dyDescent="0.2">
      <c r="A84" s="13" t="s">
        <v>21</v>
      </c>
      <c r="B84" s="378" t="s">
        <v>114</v>
      </c>
      <c r="C84" s="379"/>
      <c r="D84" s="151">
        <v>0</v>
      </c>
      <c r="E84" s="152">
        <v>0</v>
      </c>
      <c r="F84" s="32">
        <f t="shared" si="18"/>
        <v>0</v>
      </c>
      <c r="G84" s="152">
        <v>0</v>
      </c>
      <c r="H84" s="32">
        <f t="shared" si="19"/>
        <v>0</v>
      </c>
      <c r="I84" s="18">
        <f t="shared" si="14"/>
        <v>0</v>
      </c>
      <c r="J84" s="32">
        <f t="shared" si="21"/>
        <v>0</v>
      </c>
      <c r="K84" s="18">
        <f t="shared" si="16"/>
        <v>1</v>
      </c>
      <c r="L84" s="32">
        <f t="shared" si="23"/>
        <v>0</v>
      </c>
      <c r="M84" s="1"/>
    </row>
    <row r="85" spans="1:13" ht="12.75" customHeight="1" x14ac:dyDescent="0.2">
      <c r="A85" s="13" t="s">
        <v>23</v>
      </c>
      <c r="B85" s="378" t="s">
        <v>115</v>
      </c>
      <c r="C85" s="379"/>
      <c r="D85" s="151">
        <v>0</v>
      </c>
      <c r="E85" s="152">
        <v>0</v>
      </c>
      <c r="F85" s="32">
        <f t="shared" si="18"/>
        <v>0</v>
      </c>
      <c r="G85" s="152">
        <v>0</v>
      </c>
      <c r="H85" s="32">
        <f t="shared" si="19"/>
        <v>0</v>
      </c>
      <c r="I85" s="18">
        <f t="shared" si="14"/>
        <v>0</v>
      </c>
      <c r="J85" s="32">
        <f t="shared" si="21"/>
        <v>0</v>
      </c>
      <c r="K85" s="18">
        <f t="shared" si="16"/>
        <v>1</v>
      </c>
      <c r="L85" s="32">
        <f t="shared" si="23"/>
        <v>0</v>
      </c>
      <c r="M85" s="2"/>
    </row>
    <row r="86" spans="1:13" s="31" customFormat="1" ht="12.75" customHeight="1" x14ac:dyDescent="0.2">
      <c r="A86" s="13" t="s">
        <v>29</v>
      </c>
      <c r="B86" s="378" t="s">
        <v>30</v>
      </c>
      <c r="C86" s="379"/>
      <c r="D86" s="151">
        <v>0</v>
      </c>
      <c r="E86" s="152">
        <v>0</v>
      </c>
      <c r="F86" s="32">
        <f t="shared" si="18"/>
        <v>0</v>
      </c>
      <c r="G86" s="152">
        <v>0</v>
      </c>
      <c r="H86" s="32">
        <f t="shared" si="19"/>
        <v>0</v>
      </c>
      <c r="I86" s="18">
        <f t="shared" si="14"/>
        <v>0</v>
      </c>
      <c r="J86" s="32">
        <f t="shared" si="21"/>
        <v>0</v>
      </c>
      <c r="K86" s="18">
        <f t="shared" si="16"/>
        <v>1</v>
      </c>
      <c r="L86" s="32">
        <f t="shared" si="23"/>
        <v>0</v>
      </c>
      <c r="M86" s="40"/>
    </row>
    <row r="87" spans="1:13" s="31" customFormat="1" ht="12.75" customHeight="1" x14ac:dyDescent="0.2">
      <c r="A87" s="13" t="s">
        <v>33</v>
      </c>
      <c r="B87" s="378" t="s">
        <v>34</v>
      </c>
      <c r="C87" s="379"/>
      <c r="D87" s="151">
        <v>0</v>
      </c>
      <c r="E87" s="152">
        <v>0</v>
      </c>
      <c r="F87" s="32">
        <f t="shared" si="18"/>
        <v>0</v>
      </c>
      <c r="G87" s="152">
        <v>0</v>
      </c>
      <c r="H87" s="32">
        <f t="shared" si="19"/>
        <v>0</v>
      </c>
      <c r="I87" s="18">
        <f t="shared" si="14"/>
        <v>0</v>
      </c>
      <c r="J87" s="32">
        <f t="shared" si="21"/>
        <v>0</v>
      </c>
      <c r="K87" s="18">
        <f t="shared" si="16"/>
        <v>1</v>
      </c>
      <c r="L87" s="32">
        <f t="shared" si="23"/>
        <v>0</v>
      </c>
      <c r="M87" s="10"/>
    </row>
    <row r="88" spans="1:13" s="31" customFormat="1" ht="12.75" customHeight="1" x14ac:dyDescent="0.2">
      <c r="A88" s="13" t="s">
        <v>37</v>
      </c>
      <c r="B88" s="382" t="s">
        <v>85</v>
      </c>
      <c r="C88" s="383"/>
      <c r="D88" s="151">
        <v>0</v>
      </c>
      <c r="E88" s="152">
        <v>0</v>
      </c>
      <c r="F88" s="32">
        <f t="shared" si="18"/>
        <v>0</v>
      </c>
      <c r="G88" s="152">
        <v>0</v>
      </c>
      <c r="H88" s="32">
        <f t="shared" si="19"/>
        <v>0</v>
      </c>
      <c r="I88" s="18">
        <f t="shared" si="14"/>
        <v>0</v>
      </c>
      <c r="J88" s="32">
        <f t="shared" si="21"/>
        <v>0</v>
      </c>
      <c r="K88" s="18">
        <f t="shared" si="16"/>
        <v>1</v>
      </c>
      <c r="L88" s="32">
        <f t="shared" si="23"/>
        <v>0</v>
      </c>
      <c r="M88" s="10"/>
    </row>
    <row r="89" spans="1:13" s="31" customFormat="1" x14ac:dyDescent="0.2">
      <c r="A89" s="13" t="s">
        <v>39</v>
      </c>
      <c r="B89" s="382" t="s">
        <v>40</v>
      </c>
      <c r="C89" s="383"/>
      <c r="D89" s="151">
        <v>0</v>
      </c>
      <c r="E89" s="152">
        <v>0</v>
      </c>
      <c r="F89" s="32">
        <f t="shared" si="18"/>
        <v>0</v>
      </c>
      <c r="G89" s="152">
        <v>0</v>
      </c>
      <c r="H89" s="32">
        <f t="shared" si="19"/>
        <v>0</v>
      </c>
      <c r="I89" s="18">
        <f t="shared" si="14"/>
        <v>0</v>
      </c>
      <c r="J89" s="32">
        <f t="shared" si="21"/>
        <v>0</v>
      </c>
      <c r="K89" s="18">
        <f t="shared" si="16"/>
        <v>1</v>
      </c>
      <c r="L89" s="32">
        <f t="shared" si="23"/>
        <v>0</v>
      </c>
      <c r="M89" s="10"/>
    </row>
    <row r="90" spans="1:13" s="31" customFormat="1" x14ac:dyDescent="0.2">
      <c r="A90" s="13" t="s">
        <v>43</v>
      </c>
      <c r="B90" s="382" t="s">
        <v>116</v>
      </c>
      <c r="C90" s="383"/>
      <c r="D90" s="151">
        <v>0</v>
      </c>
      <c r="E90" s="152">
        <v>0</v>
      </c>
      <c r="F90" s="32">
        <f t="shared" si="18"/>
        <v>0</v>
      </c>
      <c r="G90" s="152">
        <v>0</v>
      </c>
      <c r="H90" s="32">
        <f t="shared" si="19"/>
        <v>0</v>
      </c>
      <c r="I90" s="18">
        <f t="shared" si="14"/>
        <v>0</v>
      </c>
      <c r="J90" s="32">
        <f t="shared" si="21"/>
        <v>0</v>
      </c>
      <c r="K90" s="18">
        <f t="shared" si="16"/>
        <v>1</v>
      </c>
      <c r="L90" s="32">
        <f t="shared" si="23"/>
        <v>0</v>
      </c>
      <c r="M90" s="3"/>
    </row>
    <row r="91" spans="1:13" s="31" customFormat="1" x14ac:dyDescent="0.2">
      <c r="A91" s="13" t="s">
        <v>52</v>
      </c>
      <c r="B91" s="382" t="s">
        <v>53</v>
      </c>
      <c r="C91" s="383"/>
      <c r="D91" s="151">
        <v>0</v>
      </c>
      <c r="E91" s="152">
        <v>0</v>
      </c>
      <c r="F91" s="32">
        <f t="shared" si="18"/>
        <v>0</v>
      </c>
      <c r="G91" s="152">
        <v>0</v>
      </c>
      <c r="H91" s="32">
        <f t="shared" si="19"/>
        <v>0</v>
      </c>
      <c r="I91" s="18">
        <f t="shared" si="14"/>
        <v>0</v>
      </c>
      <c r="J91" s="32">
        <f t="shared" si="21"/>
        <v>0</v>
      </c>
      <c r="K91" s="18">
        <f t="shared" si="16"/>
        <v>1</v>
      </c>
      <c r="L91" s="32">
        <f t="shared" si="23"/>
        <v>0</v>
      </c>
    </row>
    <row r="92" spans="1:13" s="41" customFormat="1" ht="12.75" customHeight="1" x14ac:dyDescent="0.2">
      <c r="A92" s="13" t="s">
        <v>56</v>
      </c>
      <c r="B92" s="382" t="s">
        <v>117</v>
      </c>
      <c r="C92" s="383"/>
      <c r="D92" s="151">
        <v>0</v>
      </c>
      <c r="E92" s="152">
        <v>0</v>
      </c>
      <c r="F92" s="32">
        <f t="shared" si="18"/>
        <v>0</v>
      </c>
      <c r="G92" s="152">
        <v>0</v>
      </c>
      <c r="H92" s="32">
        <f t="shared" si="19"/>
        <v>0</v>
      </c>
      <c r="I92" s="18">
        <f t="shared" si="14"/>
        <v>0</v>
      </c>
      <c r="J92" s="32">
        <f t="shared" si="21"/>
        <v>0</v>
      </c>
      <c r="K92" s="18">
        <f t="shared" si="16"/>
        <v>1</v>
      </c>
      <c r="L92" s="32">
        <f t="shared" si="23"/>
        <v>0</v>
      </c>
    </row>
    <row r="93" spans="1:13" s="41" customFormat="1" ht="12.75" customHeight="1" x14ac:dyDescent="0.2">
      <c r="A93" s="13" t="s">
        <v>58</v>
      </c>
      <c r="B93" s="382" t="s">
        <v>118</v>
      </c>
      <c r="C93" s="383"/>
      <c r="D93" s="151">
        <v>0</v>
      </c>
      <c r="E93" s="152">
        <v>0</v>
      </c>
      <c r="F93" s="32">
        <f t="shared" si="18"/>
        <v>0</v>
      </c>
      <c r="G93" s="152">
        <v>0</v>
      </c>
      <c r="H93" s="32">
        <f t="shared" si="19"/>
        <v>0</v>
      </c>
      <c r="I93" s="18">
        <f t="shared" si="14"/>
        <v>0</v>
      </c>
      <c r="J93" s="32">
        <f t="shared" si="21"/>
        <v>0</v>
      </c>
      <c r="K93" s="18">
        <f t="shared" si="16"/>
        <v>1</v>
      </c>
      <c r="L93" s="32">
        <f t="shared" si="23"/>
        <v>0</v>
      </c>
    </row>
    <row r="94" spans="1:13" s="41" customFormat="1" ht="25.5" customHeight="1" x14ac:dyDescent="0.2">
      <c r="A94" s="13" t="s">
        <v>60</v>
      </c>
      <c r="B94" s="382" t="s">
        <v>119</v>
      </c>
      <c r="C94" s="383"/>
      <c r="D94" s="151">
        <v>0</v>
      </c>
      <c r="E94" s="152">
        <v>0</v>
      </c>
      <c r="F94" s="32">
        <f t="shared" si="18"/>
        <v>0</v>
      </c>
      <c r="G94" s="152">
        <v>0</v>
      </c>
      <c r="H94" s="32">
        <f t="shared" si="19"/>
        <v>0</v>
      </c>
      <c r="I94" s="18">
        <f>SUM(E94+G94)</f>
        <v>0</v>
      </c>
      <c r="J94" s="32">
        <f t="shared" si="21"/>
        <v>0</v>
      </c>
      <c r="K94" s="18">
        <f>SUM(100%-I94)</f>
        <v>1</v>
      </c>
      <c r="L94" s="32">
        <f t="shared" si="23"/>
        <v>0</v>
      </c>
    </row>
    <row r="95" spans="1:13" s="41" customFormat="1" x14ac:dyDescent="0.2">
      <c r="A95" s="13" t="s">
        <v>62</v>
      </c>
      <c r="B95" s="382" t="s">
        <v>120</v>
      </c>
      <c r="C95" s="383"/>
      <c r="D95" s="151">
        <v>0</v>
      </c>
      <c r="E95" s="152">
        <v>0</v>
      </c>
      <c r="F95" s="32">
        <f t="shared" si="18"/>
        <v>0</v>
      </c>
      <c r="G95" s="152">
        <v>0</v>
      </c>
      <c r="H95" s="32">
        <f t="shared" si="19"/>
        <v>0</v>
      </c>
      <c r="I95" s="18">
        <f>SUM(E95+G95)</f>
        <v>0</v>
      </c>
      <c r="J95" s="32">
        <f t="shared" si="21"/>
        <v>0</v>
      </c>
      <c r="K95" s="18">
        <f>SUM(100%-I95)</f>
        <v>1</v>
      </c>
      <c r="L95" s="32">
        <f t="shared" si="23"/>
        <v>0</v>
      </c>
    </row>
    <row r="96" spans="1:13" s="41" customFormat="1" ht="12.75" customHeight="1" x14ac:dyDescent="0.2">
      <c r="A96" s="13" t="s">
        <v>63</v>
      </c>
      <c r="B96" s="382" t="s">
        <v>121</v>
      </c>
      <c r="C96" s="383"/>
      <c r="D96" s="151">
        <v>0</v>
      </c>
      <c r="E96" s="152">
        <v>0</v>
      </c>
      <c r="F96" s="32">
        <f t="shared" si="18"/>
        <v>0</v>
      </c>
      <c r="G96" s="152">
        <v>0</v>
      </c>
      <c r="H96" s="32">
        <f t="shared" si="19"/>
        <v>0</v>
      </c>
      <c r="I96" s="18">
        <f>SUM(E96+G96)</f>
        <v>0</v>
      </c>
      <c r="J96" s="32">
        <f t="shared" si="21"/>
        <v>0</v>
      </c>
      <c r="K96" s="18">
        <f>SUM(100%-I96)</f>
        <v>1</v>
      </c>
      <c r="L96" s="32">
        <f t="shared" si="23"/>
        <v>0</v>
      </c>
    </row>
    <row r="97" spans="1:12" s="31" customFormat="1" x14ac:dyDescent="0.2">
      <c r="A97" s="13" t="s">
        <v>64</v>
      </c>
      <c r="B97" s="382" t="s">
        <v>122</v>
      </c>
      <c r="C97" s="383"/>
      <c r="D97" s="151">
        <v>0</v>
      </c>
      <c r="E97" s="154">
        <v>0</v>
      </c>
      <c r="F97" s="33">
        <f t="shared" si="18"/>
        <v>0</v>
      </c>
      <c r="G97" s="154">
        <v>0</v>
      </c>
      <c r="H97" s="33">
        <f t="shared" si="19"/>
        <v>0</v>
      </c>
      <c r="I97" s="20">
        <f t="shared" si="14"/>
        <v>0</v>
      </c>
      <c r="J97" s="33">
        <f t="shared" si="21"/>
        <v>0</v>
      </c>
      <c r="K97" s="20">
        <f t="shared" si="16"/>
        <v>1</v>
      </c>
      <c r="L97" s="33">
        <f t="shared" si="23"/>
        <v>0</v>
      </c>
    </row>
    <row r="98" spans="1:12" s="31" customFormat="1" x14ac:dyDescent="0.2">
      <c r="A98" s="13" t="s">
        <v>65</v>
      </c>
      <c r="B98" s="382" t="s">
        <v>66</v>
      </c>
      <c r="C98" s="383"/>
      <c r="D98" s="151">
        <v>0</v>
      </c>
      <c r="E98" s="152">
        <v>0</v>
      </c>
      <c r="F98" s="32">
        <f t="shared" si="18"/>
        <v>0</v>
      </c>
      <c r="G98" s="152">
        <v>0</v>
      </c>
      <c r="H98" s="32">
        <f t="shared" si="19"/>
        <v>0</v>
      </c>
      <c r="I98" s="18">
        <f t="shared" si="14"/>
        <v>0</v>
      </c>
      <c r="J98" s="32">
        <f t="shared" si="21"/>
        <v>0</v>
      </c>
      <c r="K98" s="18">
        <f t="shared" si="16"/>
        <v>1</v>
      </c>
      <c r="L98" s="32">
        <f t="shared" si="23"/>
        <v>0</v>
      </c>
    </row>
    <row r="99" spans="1:12" s="31" customFormat="1" x14ac:dyDescent="0.2">
      <c r="A99" s="13" t="s">
        <v>72</v>
      </c>
      <c r="B99" s="378" t="s">
        <v>132</v>
      </c>
      <c r="C99" s="379"/>
      <c r="D99" s="151">
        <v>0</v>
      </c>
      <c r="E99" s="152">
        <v>0</v>
      </c>
      <c r="F99" s="32">
        <f t="shared" si="18"/>
        <v>0</v>
      </c>
      <c r="G99" s="152">
        <v>0</v>
      </c>
      <c r="H99" s="32">
        <f t="shared" si="19"/>
        <v>0</v>
      </c>
      <c r="I99" s="18">
        <f t="shared" si="14"/>
        <v>0</v>
      </c>
      <c r="J99" s="32">
        <f t="shared" si="21"/>
        <v>0</v>
      </c>
      <c r="K99" s="18">
        <f t="shared" si="16"/>
        <v>1</v>
      </c>
      <c r="L99" s="32">
        <f t="shared" si="23"/>
        <v>0</v>
      </c>
    </row>
    <row r="100" spans="1:12" s="31" customFormat="1" x14ac:dyDescent="0.2">
      <c r="A100" s="13" t="s">
        <v>72</v>
      </c>
      <c r="B100" s="378" t="s">
        <v>133</v>
      </c>
      <c r="C100" s="379"/>
      <c r="D100" s="151">
        <v>0</v>
      </c>
      <c r="E100" s="152">
        <v>0</v>
      </c>
      <c r="F100" s="32">
        <f t="shared" si="18"/>
        <v>0</v>
      </c>
      <c r="G100" s="152">
        <v>0</v>
      </c>
      <c r="H100" s="32">
        <f t="shared" si="19"/>
        <v>0</v>
      </c>
      <c r="I100" s="18">
        <f t="shared" si="14"/>
        <v>0</v>
      </c>
      <c r="J100" s="32">
        <f t="shared" si="21"/>
        <v>0</v>
      </c>
      <c r="K100" s="18">
        <f t="shared" si="16"/>
        <v>1</v>
      </c>
      <c r="L100" s="32">
        <f t="shared" si="23"/>
        <v>0</v>
      </c>
    </row>
    <row r="101" spans="1:12" s="31" customFormat="1" x14ac:dyDescent="0.2">
      <c r="A101" s="136" t="s">
        <v>72</v>
      </c>
      <c r="B101" s="370" t="s">
        <v>88</v>
      </c>
      <c r="C101" s="371"/>
      <c r="D101" s="151">
        <v>0</v>
      </c>
      <c r="E101" s="152">
        <v>0</v>
      </c>
      <c r="F101" s="32">
        <f t="shared" si="18"/>
        <v>0</v>
      </c>
      <c r="G101" s="152">
        <v>0</v>
      </c>
      <c r="H101" s="32">
        <f t="shared" si="19"/>
        <v>0</v>
      </c>
      <c r="I101" s="18">
        <f t="shared" si="14"/>
        <v>0</v>
      </c>
      <c r="J101" s="32">
        <f t="shared" si="21"/>
        <v>0</v>
      </c>
      <c r="K101" s="18">
        <f t="shared" si="16"/>
        <v>1</v>
      </c>
      <c r="L101" s="32">
        <f t="shared" si="23"/>
        <v>0</v>
      </c>
    </row>
    <row r="102" spans="1:12" s="31" customFormat="1" x14ac:dyDescent="0.2">
      <c r="A102" s="136" t="s">
        <v>72</v>
      </c>
      <c r="B102" s="370" t="s">
        <v>88</v>
      </c>
      <c r="C102" s="371"/>
      <c r="D102" s="151">
        <v>0</v>
      </c>
      <c r="E102" s="152">
        <v>0</v>
      </c>
      <c r="F102" s="32">
        <f t="shared" si="18"/>
        <v>0</v>
      </c>
      <c r="G102" s="152">
        <v>0</v>
      </c>
      <c r="H102" s="32">
        <f t="shared" si="19"/>
        <v>0</v>
      </c>
      <c r="I102" s="18">
        <f t="shared" ref="I102:I103" si="26">SUM(E102+G102)</f>
        <v>0</v>
      </c>
      <c r="J102" s="32">
        <f t="shared" si="21"/>
        <v>0</v>
      </c>
      <c r="K102" s="18">
        <f t="shared" si="16"/>
        <v>1</v>
      </c>
      <c r="L102" s="32">
        <f t="shared" si="23"/>
        <v>0</v>
      </c>
    </row>
    <row r="103" spans="1:12" s="31" customFormat="1" x14ac:dyDescent="0.2">
      <c r="A103" s="136" t="s">
        <v>72</v>
      </c>
      <c r="B103" s="370" t="s">
        <v>88</v>
      </c>
      <c r="C103" s="371"/>
      <c r="D103" s="151">
        <v>0</v>
      </c>
      <c r="E103" s="152">
        <v>0</v>
      </c>
      <c r="F103" s="32">
        <f t="shared" si="18"/>
        <v>0</v>
      </c>
      <c r="G103" s="152">
        <v>0</v>
      </c>
      <c r="H103" s="32">
        <f t="shared" si="19"/>
        <v>0</v>
      </c>
      <c r="I103" s="18">
        <f t="shared" si="26"/>
        <v>0</v>
      </c>
      <c r="J103" s="32">
        <f t="shared" si="21"/>
        <v>0</v>
      </c>
      <c r="K103" s="18">
        <f t="shared" si="16"/>
        <v>1</v>
      </c>
      <c r="L103" s="32">
        <f t="shared" si="23"/>
        <v>0</v>
      </c>
    </row>
    <row r="104" spans="1:12" s="176" customFormat="1" x14ac:dyDescent="0.2">
      <c r="A104" s="136" t="s">
        <v>72</v>
      </c>
      <c r="B104" s="370" t="s">
        <v>88</v>
      </c>
      <c r="C104" s="371"/>
      <c r="D104" s="151">
        <v>0</v>
      </c>
      <c r="E104" s="152">
        <v>0</v>
      </c>
      <c r="F104" s="76">
        <f t="shared" si="18"/>
        <v>0</v>
      </c>
      <c r="G104" s="152">
        <v>0</v>
      </c>
      <c r="H104" s="76">
        <f t="shared" si="19"/>
        <v>0</v>
      </c>
      <c r="I104" s="171">
        <f t="shared" ref="I104:I105" si="27">SUM(E104+G104)</f>
        <v>0</v>
      </c>
      <c r="J104" s="76">
        <f t="shared" si="21"/>
        <v>0</v>
      </c>
      <c r="K104" s="171">
        <f t="shared" si="16"/>
        <v>1</v>
      </c>
      <c r="L104" s="76">
        <f t="shared" si="23"/>
        <v>0</v>
      </c>
    </row>
    <row r="105" spans="1:12" s="176" customFormat="1" x14ac:dyDescent="0.2">
      <c r="A105" s="136" t="s">
        <v>72</v>
      </c>
      <c r="B105" s="370" t="s">
        <v>88</v>
      </c>
      <c r="C105" s="371"/>
      <c r="D105" s="151">
        <v>0</v>
      </c>
      <c r="E105" s="152">
        <v>0</v>
      </c>
      <c r="F105" s="76">
        <f t="shared" si="18"/>
        <v>0</v>
      </c>
      <c r="G105" s="152">
        <v>0</v>
      </c>
      <c r="H105" s="76">
        <f t="shared" si="19"/>
        <v>0</v>
      </c>
      <c r="I105" s="171">
        <f t="shared" si="27"/>
        <v>0</v>
      </c>
      <c r="J105" s="76">
        <f t="shared" si="21"/>
        <v>0</v>
      </c>
      <c r="K105" s="171">
        <f t="shared" si="16"/>
        <v>1</v>
      </c>
      <c r="L105" s="76">
        <f t="shared" si="23"/>
        <v>0</v>
      </c>
    </row>
    <row r="106" spans="1:12" s="31" customFormat="1" x14ac:dyDescent="0.2">
      <c r="A106" s="136" t="s">
        <v>72</v>
      </c>
      <c r="B106" s="370" t="s">
        <v>88</v>
      </c>
      <c r="C106" s="371"/>
      <c r="D106" s="151">
        <v>0</v>
      </c>
      <c r="E106" s="152">
        <v>0</v>
      </c>
      <c r="F106" s="32">
        <f t="shared" si="18"/>
        <v>0</v>
      </c>
      <c r="G106" s="152">
        <v>0</v>
      </c>
      <c r="H106" s="32">
        <f t="shared" si="19"/>
        <v>0</v>
      </c>
      <c r="I106" s="18">
        <f t="shared" si="14"/>
        <v>0</v>
      </c>
      <c r="J106" s="32">
        <f t="shared" si="21"/>
        <v>0</v>
      </c>
      <c r="K106" s="18">
        <f t="shared" si="16"/>
        <v>1</v>
      </c>
      <c r="L106" s="32">
        <f t="shared" si="23"/>
        <v>0</v>
      </c>
    </row>
    <row r="107" spans="1:12" s="176" customFormat="1" x14ac:dyDescent="0.2">
      <c r="A107" s="136" t="s">
        <v>72</v>
      </c>
      <c r="B107" s="370" t="s">
        <v>88</v>
      </c>
      <c r="C107" s="371"/>
      <c r="D107" s="151">
        <v>0</v>
      </c>
      <c r="E107" s="152">
        <v>0</v>
      </c>
      <c r="F107" s="76">
        <f t="shared" si="18"/>
        <v>0</v>
      </c>
      <c r="G107" s="152">
        <v>0</v>
      </c>
      <c r="H107" s="76">
        <f t="shared" si="19"/>
        <v>0</v>
      </c>
      <c r="I107" s="171">
        <f t="shared" si="14"/>
        <v>0</v>
      </c>
      <c r="J107" s="76">
        <f t="shared" si="21"/>
        <v>0</v>
      </c>
      <c r="K107" s="171">
        <f t="shared" si="16"/>
        <v>1</v>
      </c>
      <c r="L107" s="76">
        <f t="shared" si="23"/>
        <v>0</v>
      </c>
    </row>
    <row r="108" spans="1:12" s="176" customFormat="1" x14ac:dyDescent="0.2">
      <c r="A108" s="136" t="s">
        <v>72</v>
      </c>
      <c r="B108" s="370" t="s">
        <v>88</v>
      </c>
      <c r="C108" s="371"/>
      <c r="D108" s="151">
        <v>0</v>
      </c>
      <c r="E108" s="152">
        <v>0</v>
      </c>
      <c r="F108" s="76">
        <f t="shared" si="18"/>
        <v>0</v>
      </c>
      <c r="G108" s="152">
        <v>0</v>
      </c>
      <c r="H108" s="76">
        <f t="shared" si="19"/>
        <v>0</v>
      </c>
      <c r="I108" s="171">
        <f t="shared" si="14"/>
        <v>0</v>
      </c>
      <c r="J108" s="76">
        <f t="shared" si="21"/>
        <v>0</v>
      </c>
      <c r="K108" s="171">
        <f t="shared" si="16"/>
        <v>1</v>
      </c>
      <c r="L108" s="76">
        <f t="shared" si="23"/>
        <v>0</v>
      </c>
    </row>
    <row r="109" spans="1:12" s="176" customFormat="1" x14ac:dyDescent="0.2">
      <c r="A109" s="136" t="s">
        <v>72</v>
      </c>
      <c r="B109" s="370" t="s">
        <v>88</v>
      </c>
      <c r="C109" s="371"/>
      <c r="D109" s="151">
        <v>0</v>
      </c>
      <c r="E109" s="152">
        <v>0</v>
      </c>
      <c r="F109" s="76">
        <f t="shared" ref="F109" si="28">SUM(D109*E109)</f>
        <v>0</v>
      </c>
      <c r="G109" s="152">
        <v>0</v>
      </c>
      <c r="H109" s="76">
        <f t="shared" ref="H109" si="29">SUM(D109*G109)</f>
        <v>0</v>
      </c>
      <c r="I109" s="171">
        <f t="shared" si="14"/>
        <v>0</v>
      </c>
      <c r="J109" s="76">
        <f t="shared" ref="J109" si="30">SUM(D109*I109)</f>
        <v>0</v>
      </c>
      <c r="K109" s="171">
        <f t="shared" si="16"/>
        <v>1</v>
      </c>
      <c r="L109" s="76">
        <f t="shared" ref="L109" si="31">SUM(D109-J109)</f>
        <v>0</v>
      </c>
    </row>
    <row r="110" spans="1:12" s="135" customFormat="1" x14ac:dyDescent="0.2">
      <c r="A110" s="123"/>
      <c r="B110" s="384"/>
      <c r="C110" s="384"/>
      <c r="D110" s="134"/>
      <c r="E110" s="126"/>
      <c r="F110" s="134"/>
      <c r="G110" s="126"/>
      <c r="H110" s="134"/>
      <c r="I110" s="126"/>
      <c r="J110" s="134"/>
      <c r="K110" s="126"/>
      <c r="L110" s="134"/>
    </row>
    <row r="111" spans="1:12" s="19" customFormat="1" x14ac:dyDescent="0.2">
      <c r="A111" s="16" t="s">
        <v>7</v>
      </c>
      <c r="B111" s="414"/>
      <c r="C111" s="414"/>
      <c r="D111" s="16"/>
      <c r="E111" s="16"/>
      <c r="F111" s="59" t="s">
        <v>227</v>
      </c>
      <c r="G111" s="15"/>
      <c r="H111" s="16"/>
      <c r="I111" s="16"/>
      <c r="J111" s="16"/>
      <c r="K111" s="16"/>
      <c r="L111" s="46" t="str">
        <f>'Summary Payment Certification'!$H$58</f>
        <v>Revised 06/22/2022</v>
      </c>
    </row>
    <row r="112" spans="1:12" s="19" customFormat="1" x14ac:dyDescent="0.2">
      <c r="A112" s="283" t="s">
        <v>0</v>
      </c>
      <c r="B112" s="283"/>
      <c r="C112" s="283"/>
      <c r="D112" s="283"/>
      <c r="E112" s="283"/>
      <c r="F112" s="283"/>
      <c r="G112" s="283"/>
      <c r="H112" s="283"/>
      <c r="I112" s="283"/>
      <c r="J112" s="283"/>
      <c r="K112" s="283"/>
      <c r="L112" s="283"/>
    </row>
    <row r="113" spans="1:14" s="19" customFormat="1" x14ac:dyDescent="0.2">
      <c r="A113" s="285" t="s">
        <v>1</v>
      </c>
      <c r="B113" s="285"/>
      <c r="C113" s="285"/>
      <c r="D113" s="285"/>
      <c r="E113" s="285"/>
      <c r="F113" s="285"/>
      <c r="G113" s="285"/>
      <c r="H113" s="285"/>
      <c r="I113" s="285"/>
      <c r="J113" s="285"/>
      <c r="K113" s="285"/>
      <c r="L113" s="285"/>
    </row>
    <row r="114" spans="1:14" s="19" customFormat="1" x14ac:dyDescent="0.2">
      <c r="A114" s="372" t="s">
        <v>232</v>
      </c>
      <c r="B114" s="372"/>
      <c r="C114" s="372"/>
      <c r="D114" s="372"/>
      <c r="E114" s="372"/>
      <c r="F114" s="372"/>
      <c r="G114" s="372"/>
      <c r="H114" s="372"/>
      <c r="I114" s="372"/>
      <c r="J114" s="372"/>
      <c r="K114" s="372"/>
      <c r="L114" s="372"/>
    </row>
    <row r="115" spans="1:14" s="19" customFormat="1" ht="13.5" thickBot="1" x14ac:dyDescent="0.25">
      <c r="A115" s="373"/>
      <c r="B115" s="373"/>
      <c r="C115" s="373"/>
      <c r="D115" s="373"/>
      <c r="E115" s="373"/>
      <c r="F115" s="373"/>
      <c r="G115" s="373"/>
      <c r="H115" s="373"/>
      <c r="I115" s="373"/>
      <c r="J115" s="373"/>
      <c r="K115" s="373"/>
      <c r="L115" s="373"/>
    </row>
    <row r="116" spans="1:14" s="19" customFormat="1" x14ac:dyDescent="0.2">
      <c r="A116" s="97" t="s">
        <v>13</v>
      </c>
      <c r="B116" s="374" t="str">
        <f>IF($B$10="","",$B$10)</f>
        <v/>
      </c>
      <c r="C116" s="351"/>
      <c r="D116" s="351"/>
      <c r="E116" s="351"/>
      <c r="F116" s="351"/>
      <c r="G116" s="352"/>
      <c r="H116" s="375" t="s">
        <v>14</v>
      </c>
      <c r="I116" s="357"/>
      <c r="J116" s="142" t="str">
        <f>IF($J$10="","",$J$10)</f>
        <v/>
      </c>
      <c r="K116" s="143" t="s">
        <v>214</v>
      </c>
      <c r="L116" s="144" t="str">
        <f>IF($L$10="","",$L$10)</f>
        <v/>
      </c>
    </row>
    <row r="117" spans="1:14" s="19" customFormat="1" x14ac:dyDescent="0.2">
      <c r="A117" s="98" t="s">
        <v>8</v>
      </c>
      <c r="B117" s="374" t="str">
        <f>IF($B$11="","",$B$11)</f>
        <v/>
      </c>
      <c r="C117" s="351"/>
      <c r="D117" s="351"/>
      <c r="E117" s="351"/>
      <c r="F117" s="351"/>
      <c r="G117" s="352"/>
      <c r="H117" s="376" t="s">
        <v>15</v>
      </c>
      <c r="I117" s="377"/>
      <c r="J117" s="226" t="str">
        <f>IF($J$11="","",$J$11)</f>
        <v/>
      </c>
      <c r="K117" s="233" t="s">
        <v>212</v>
      </c>
      <c r="L117" s="148" t="str">
        <f>IF($L$11="","",$L$11)</f>
        <v/>
      </c>
    </row>
    <row r="118" spans="1:14" s="19" customFormat="1" ht="13.5" thickBot="1" x14ac:dyDescent="0.25">
      <c r="A118" s="98" t="s">
        <v>16</v>
      </c>
      <c r="B118" s="350" t="str">
        <f>IF($B$12="","",$B$12)</f>
        <v/>
      </c>
      <c r="C118" s="355"/>
      <c r="D118" s="233" t="s">
        <v>10</v>
      </c>
      <c r="E118" s="350" t="str">
        <f>IF($E$12="","",$E$12)</f>
        <v/>
      </c>
      <c r="F118" s="351"/>
      <c r="G118" s="352"/>
      <c r="H118" s="353" t="s">
        <v>9</v>
      </c>
      <c r="I118" s="354"/>
      <c r="J118" s="145" t="str">
        <f>IF($J$12="","",$J$12)</f>
        <v/>
      </c>
      <c r="K118" s="234" t="s">
        <v>210</v>
      </c>
      <c r="L118" s="147" t="str">
        <f>IF($L$12="","",$L$12)</f>
        <v/>
      </c>
    </row>
    <row r="119" spans="1:14" s="19" customFormat="1" x14ac:dyDescent="0.2">
      <c r="A119" s="98" t="s">
        <v>17</v>
      </c>
      <c r="B119" s="350" t="str">
        <f>IF($B$13="","",$B$13)</f>
        <v/>
      </c>
      <c r="C119" s="355"/>
      <c r="D119" s="233" t="s">
        <v>173</v>
      </c>
      <c r="E119" s="350" t="str">
        <f>IF($E$13="","",$E$13)</f>
        <v/>
      </c>
      <c r="F119" s="351"/>
      <c r="G119" s="355"/>
      <c r="H119" s="356" t="s">
        <v>211</v>
      </c>
      <c r="I119" s="357"/>
      <c r="J119" s="101" t="str">
        <f>IF($J$13="","",$J$13)</f>
        <v/>
      </c>
      <c r="K119" s="102" t="s">
        <v>213</v>
      </c>
      <c r="L119" s="101" t="str">
        <f>IF($L$13="","",$L$13)</f>
        <v/>
      </c>
    </row>
    <row r="120" spans="1:14" s="19" customFormat="1" x14ac:dyDescent="0.2">
      <c r="A120" s="17"/>
      <c r="B120" s="358"/>
      <c r="C120" s="358"/>
      <c r="D120" s="14"/>
      <c r="E120" s="14"/>
      <c r="F120" s="14"/>
      <c r="G120" s="14"/>
      <c r="H120" s="14"/>
      <c r="I120" s="14"/>
      <c r="J120" s="14"/>
      <c r="K120" s="14"/>
      <c r="L120" s="14"/>
    </row>
    <row r="121" spans="1:14" s="19" customFormat="1" ht="13.5" customHeight="1" x14ac:dyDescent="0.2">
      <c r="A121" s="359" t="s">
        <v>73</v>
      </c>
      <c r="B121" s="344" t="s">
        <v>74</v>
      </c>
      <c r="C121" s="345"/>
      <c r="D121" s="364" t="s">
        <v>75</v>
      </c>
      <c r="E121" s="348" t="s">
        <v>76</v>
      </c>
      <c r="F121" s="331"/>
      <c r="G121" s="331"/>
      <c r="H121" s="331"/>
      <c r="I121" s="331"/>
      <c r="J121" s="349"/>
      <c r="K121" s="344" t="s">
        <v>77</v>
      </c>
      <c r="L121" s="345"/>
    </row>
    <row r="122" spans="1:14" s="19" customFormat="1" x14ac:dyDescent="0.2">
      <c r="A122" s="360"/>
      <c r="B122" s="362"/>
      <c r="C122" s="363"/>
      <c r="D122" s="365"/>
      <c r="E122" s="348" t="s">
        <v>78</v>
      </c>
      <c r="F122" s="349"/>
      <c r="G122" s="348" t="s">
        <v>79</v>
      </c>
      <c r="H122" s="349"/>
      <c r="I122" s="348" t="s">
        <v>80</v>
      </c>
      <c r="J122" s="349"/>
      <c r="K122" s="346"/>
      <c r="L122" s="347"/>
    </row>
    <row r="123" spans="1:14" s="19" customFormat="1" x14ac:dyDescent="0.2">
      <c r="A123" s="361"/>
      <c r="B123" s="346"/>
      <c r="C123" s="347"/>
      <c r="D123" s="366"/>
      <c r="E123" s="232" t="s">
        <v>81</v>
      </c>
      <c r="F123" s="232" t="s">
        <v>82</v>
      </c>
      <c r="G123" s="232" t="s">
        <v>81</v>
      </c>
      <c r="H123" s="232" t="s">
        <v>82</v>
      </c>
      <c r="I123" s="232" t="s">
        <v>81</v>
      </c>
      <c r="J123" s="232" t="s">
        <v>82</v>
      </c>
      <c r="K123" s="232" t="s">
        <v>81</v>
      </c>
      <c r="L123" s="232" t="s">
        <v>82</v>
      </c>
    </row>
    <row r="124" spans="1:14" s="12" customFormat="1" ht="30" customHeight="1" x14ac:dyDescent="0.2">
      <c r="A124" s="103"/>
      <c r="B124" s="393" t="s">
        <v>235</v>
      </c>
      <c r="C124" s="394"/>
      <c r="D124" s="367"/>
      <c r="E124" s="368"/>
      <c r="F124" s="368"/>
      <c r="G124" s="368"/>
      <c r="H124" s="368"/>
      <c r="I124" s="368"/>
      <c r="J124" s="368"/>
      <c r="K124" s="368"/>
      <c r="L124" s="369"/>
      <c r="M124" s="206"/>
      <c r="N124" s="207"/>
    </row>
    <row r="125" spans="1:14" s="176" customFormat="1" x14ac:dyDescent="0.2">
      <c r="A125" s="204" t="s">
        <v>18</v>
      </c>
      <c r="B125" s="391" t="s">
        <v>106</v>
      </c>
      <c r="C125" s="423"/>
      <c r="D125" s="209">
        <v>0</v>
      </c>
      <c r="E125" s="210">
        <v>0</v>
      </c>
      <c r="F125" s="211">
        <f t="shared" si="18"/>
        <v>0</v>
      </c>
      <c r="G125" s="210">
        <v>0</v>
      </c>
      <c r="H125" s="211">
        <f t="shared" si="19"/>
        <v>0</v>
      </c>
      <c r="I125" s="212">
        <f t="shared" si="14"/>
        <v>0</v>
      </c>
      <c r="J125" s="211">
        <f t="shared" si="21"/>
        <v>0</v>
      </c>
      <c r="K125" s="212">
        <f t="shared" si="16"/>
        <v>1</v>
      </c>
      <c r="L125" s="211">
        <f t="shared" si="23"/>
        <v>0</v>
      </c>
    </row>
    <row r="126" spans="1:14" s="176" customFormat="1" x14ac:dyDescent="0.2">
      <c r="A126" s="204" t="s">
        <v>18</v>
      </c>
      <c r="B126" s="391" t="s">
        <v>22</v>
      </c>
      <c r="C126" s="392"/>
      <c r="D126" s="209">
        <v>0</v>
      </c>
      <c r="E126" s="210">
        <v>0</v>
      </c>
      <c r="F126" s="211">
        <f t="shared" si="18"/>
        <v>0</v>
      </c>
      <c r="G126" s="210">
        <v>0</v>
      </c>
      <c r="H126" s="211">
        <f t="shared" si="19"/>
        <v>0</v>
      </c>
      <c r="I126" s="212">
        <f t="shared" si="14"/>
        <v>0</v>
      </c>
      <c r="J126" s="211">
        <f t="shared" si="21"/>
        <v>0</v>
      </c>
      <c r="K126" s="212">
        <f t="shared" si="16"/>
        <v>1</v>
      </c>
      <c r="L126" s="211">
        <f t="shared" si="23"/>
        <v>0</v>
      </c>
    </row>
    <row r="127" spans="1:14" s="176" customFormat="1" x14ac:dyDescent="0.2">
      <c r="A127" s="205"/>
      <c r="B127" s="388" t="s">
        <v>88</v>
      </c>
      <c r="C127" s="395"/>
      <c r="D127" s="209">
        <v>0</v>
      </c>
      <c r="E127" s="210">
        <v>0</v>
      </c>
      <c r="F127" s="211">
        <f>SUM(D127*E127)</f>
        <v>0</v>
      </c>
      <c r="G127" s="210">
        <v>0</v>
      </c>
      <c r="H127" s="211">
        <f>SUM(D127*G127)</f>
        <v>0</v>
      </c>
      <c r="I127" s="212">
        <f>SUM(E127+G127)</f>
        <v>0</v>
      </c>
      <c r="J127" s="211">
        <f>SUM(D127*I127)</f>
        <v>0</v>
      </c>
      <c r="K127" s="212">
        <f>SUM(100%-I127)</f>
        <v>1</v>
      </c>
      <c r="L127" s="211">
        <f>SUM(D127-J127)</f>
        <v>0</v>
      </c>
    </row>
    <row r="128" spans="1:14" s="176" customFormat="1" x14ac:dyDescent="0.2">
      <c r="A128" s="205"/>
      <c r="B128" s="388" t="s">
        <v>88</v>
      </c>
      <c r="C128" s="395"/>
      <c r="D128" s="209">
        <v>0</v>
      </c>
      <c r="E128" s="210">
        <v>0</v>
      </c>
      <c r="F128" s="211">
        <f>SUM(D128*E128)</f>
        <v>0</v>
      </c>
      <c r="G128" s="210">
        <v>0</v>
      </c>
      <c r="H128" s="211">
        <f>SUM(D128*G128)</f>
        <v>0</v>
      </c>
      <c r="I128" s="212">
        <f>SUM(E128+G128)</f>
        <v>0</v>
      </c>
      <c r="J128" s="211">
        <f>SUM(D128*I128)</f>
        <v>0</v>
      </c>
      <c r="K128" s="212">
        <f>SUM(100%-I128)</f>
        <v>1</v>
      </c>
      <c r="L128" s="211">
        <f>SUM(D128-J128)</f>
        <v>0</v>
      </c>
    </row>
    <row r="129" spans="1:12" s="176" customFormat="1" x14ac:dyDescent="0.2">
      <c r="A129" s="205"/>
      <c r="B129" s="388" t="s">
        <v>88</v>
      </c>
      <c r="C129" s="395"/>
      <c r="D129" s="209">
        <v>0</v>
      </c>
      <c r="E129" s="210">
        <v>0</v>
      </c>
      <c r="F129" s="211">
        <f>SUM(D129*E129)</f>
        <v>0</v>
      </c>
      <c r="G129" s="210">
        <v>0</v>
      </c>
      <c r="H129" s="211">
        <f>SUM(D129*G129)</f>
        <v>0</v>
      </c>
      <c r="I129" s="212">
        <f>SUM(E129+G129)</f>
        <v>0</v>
      </c>
      <c r="J129" s="211">
        <f>SUM(D129*I129)</f>
        <v>0</v>
      </c>
      <c r="K129" s="212">
        <f>SUM(100%-I129)</f>
        <v>1</v>
      </c>
      <c r="L129" s="211">
        <f>SUM(D129-J129)</f>
        <v>0</v>
      </c>
    </row>
    <row r="130" spans="1:12" s="176" customFormat="1" x14ac:dyDescent="0.2">
      <c r="A130" s="205"/>
      <c r="B130" s="388" t="s">
        <v>88</v>
      </c>
      <c r="C130" s="389"/>
      <c r="D130" s="209">
        <v>0</v>
      </c>
      <c r="E130" s="210">
        <v>0</v>
      </c>
      <c r="F130" s="211">
        <f t="shared" ref="F130:F131" si="32">SUM(D130*E130)</f>
        <v>0</v>
      </c>
      <c r="G130" s="210">
        <v>0</v>
      </c>
      <c r="H130" s="211">
        <f t="shared" ref="H130:H131" si="33">SUM(D130*G130)</f>
        <v>0</v>
      </c>
      <c r="I130" s="212">
        <f t="shared" ref="I130:I131" si="34">SUM(E130+G130)</f>
        <v>0</v>
      </c>
      <c r="J130" s="211">
        <f t="shared" ref="J130:J131" si="35">SUM(D130*I130)</f>
        <v>0</v>
      </c>
      <c r="K130" s="212">
        <f t="shared" ref="K130:K131" si="36">SUM(100%-I130)</f>
        <v>1</v>
      </c>
      <c r="L130" s="211">
        <f t="shared" ref="L130:L131" si="37">SUM(D130-J130)</f>
        <v>0</v>
      </c>
    </row>
    <row r="131" spans="1:12" s="176" customFormat="1" x14ac:dyDescent="0.2">
      <c r="A131" s="205"/>
      <c r="B131" s="388" t="s">
        <v>88</v>
      </c>
      <c r="C131" s="389"/>
      <c r="D131" s="209">
        <v>0</v>
      </c>
      <c r="E131" s="210">
        <v>0</v>
      </c>
      <c r="F131" s="211">
        <f t="shared" si="32"/>
        <v>0</v>
      </c>
      <c r="G131" s="210">
        <v>0</v>
      </c>
      <c r="H131" s="211">
        <f t="shared" si="33"/>
        <v>0</v>
      </c>
      <c r="I131" s="212">
        <f t="shared" si="34"/>
        <v>0</v>
      </c>
      <c r="J131" s="211">
        <f t="shared" si="35"/>
        <v>0</v>
      </c>
      <c r="K131" s="212">
        <f t="shared" si="36"/>
        <v>1</v>
      </c>
      <c r="L131" s="211">
        <f t="shared" si="37"/>
        <v>0</v>
      </c>
    </row>
    <row r="132" spans="1:12" s="176" customFormat="1" x14ac:dyDescent="0.2">
      <c r="A132" s="205"/>
      <c r="B132" s="388" t="s">
        <v>88</v>
      </c>
      <c r="C132" s="389"/>
      <c r="D132" s="209">
        <v>0</v>
      </c>
      <c r="E132" s="210">
        <v>0</v>
      </c>
      <c r="F132" s="211">
        <f t="shared" si="18"/>
        <v>0</v>
      </c>
      <c r="G132" s="210">
        <v>0</v>
      </c>
      <c r="H132" s="211">
        <f t="shared" si="19"/>
        <v>0</v>
      </c>
      <c r="I132" s="212">
        <f t="shared" si="14"/>
        <v>0</v>
      </c>
      <c r="J132" s="211">
        <f t="shared" si="21"/>
        <v>0</v>
      </c>
      <c r="K132" s="212">
        <f t="shared" si="16"/>
        <v>1</v>
      </c>
      <c r="L132" s="211">
        <f t="shared" si="23"/>
        <v>0</v>
      </c>
    </row>
    <row r="133" spans="1:12" s="176" customFormat="1" x14ac:dyDescent="0.2">
      <c r="A133" s="205"/>
      <c r="B133" s="388" t="s">
        <v>88</v>
      </c>
      <c r="C133" s="389"/>
      <c r="D133" s="209">
        <v>0</v>
      </c>
      <c r="E133" s="210">
        <v>0</v>
      </c>
      <c r="F133" s="211">
        <f t="shared" ref="F133" si="38">SUM(D133*E133)</f>
        <v>0</v>
      </c>
      <c r="G133" s="210">
        <v>0</v>
      </c>
      <c r="H133" s="211">
        <f t="shared" ref="H133" si="39">SUM(D133*G133)</f>
        <v>0</v>
      </c>
      <c r="I133" s="212">
        <f t="shared" si="14"/>
        <v>0</v>
      </c>
      <c r="J133" s="211">
        <f t="shared" ref="J133" si="40">SUM(D133*I133)</f>
        <v>0</v>
      </c>
      <c r="K133" s="212">
        <f t="shared" si="16"/>
        <v>1</v>
      </c>
      <c r="L133" s="211">
        <f t="shared" ref="L133" si="41">SUM(D133-J133)</f>
        <v>0</v>
      </c>
    </row>
    <row r="134" spans="1:12" s="176" customFormat="1" x14ac:dyDescent="0.2">
      <c r="A134" s="205"/>
      <c r="B134" s="388" t="s">
        <v>88</v>
      </c>
      <c r="C134" s="389"/>
      <c r="D134" s="209">
        <v>0</v>
      </c>
      <c r="E134" s="210">
        <v>0</v>
      </c>
      <c r="F134" s="211">
        <f t="shared" si="18"/>
        <v>0</v>
      </c>
      <c r="G134" s="210">
        <v>0</v>
      </c>
      <c r="H134" s="211">
        <f t="shared" si="19"/>
        <v>0</v>
      </c>
      <c r="I134" s="212">
        <f t="shared" si="14"/>
        <v>0</v>
      </c>
      <c r="J134" s="211">
        <f t="shared" si="21"/>
        <v>0</v>
      </c>
      <c r="K134" s="212">
        <f t="shared" si="16"/>
        <v>1</v>
      </c>
      <c r="L134" s="211">
        <f t="shared" si="23"/>
        <v>0</v>
      </c>
    </row>
    <row r="135" spans="1:12" s="176" customFormat="1" ht="13.15" customHeight="1" x14ac:dyDescent="0.2">
      <c r="A135" s="390" t="s">
        <v>158</v>
      </c>
      <c r="B135" s="390"/>
      <c r="C135" s="183"/>
      <c r="D135" s="188" t="str">
        <f>IF($L$12="Design-Build",SUM(D20:D27),"N/A")</f>
        <v>N/A</v>
      </c>
      <c r="E135" s="190"/>
      <c r="F135" s="188" t="str">
        <f>IF($L$12="Design-Build",SUM(F20:F27),"N/A")</f>
        <v>N/A</v>
      </c>
      <c r="G135" s="190"/>
      <c r="H135" s="188" t="str">
        <f>IF($L$12="Design-Build",SUM(H20:H27),"N/A")</f>
        <v>N/A</v>
      </c>
      <c r="I135" s="190"/>
      <c r="J135" s="188" t="str">
        <f>IF($L$12="Design-Build",SUM(J20:J27),"N/A")</f>
        <v>N/A</v>
      </c>
      <c r="K135" s="190"/>
      <c r="L135" s="188" t="str">
        <f>IF($L$12="Design-Build",SUM(L20:L27),"N/A")</f>
        <v>N/A</v>
      </c>
    </row>
    <row r="136" spans="1:12" x14ac:dyDescent="0.2">
      <c r="A136" s="387" t="s">
        <v>90</v>
      </c>
      <c r="B136" s="387"/>
      <c r="C136" s="68"/>
      <c r="D136" s="189" t="str">
        <f>IF($L$12="Design-Build",SUM(D29:D46),"N/A")</f>
        <v>N/A</v>
      </c>
      <c r="E136" s="191"/>
      <c r="F136" s="189" t="str">
        <f>IF($L$12="Design-Build",SUM(F29:F46),"N/A")</f>
        <v>N/A</v>
      </c>
      <c r="G136" s="191"/>
      <c r="H136" s="189" t="str">
        <f>IF($L$12="Design-Build",SUM(H29:H46),"N/A")</f>
        <v>N/A</v>
      </c>
      <c r="I136" s="191"/>
      <c r="J136" s="189" t="str">
        <f>IF($L$12="Design-Build",SUM(J29:J46),"N/A")</f>
        <v>N/A</v>
      </c>
      <c r="K136" s="191"/>
      <c r="L136" s="189" t="str">
        <f>IF($L$12="Design-Build",SUM(L29:L46),"N/A")</f>
        <v>N/A</v>
      </c>
    </row>
    <row r="137" spans="1:12" x14ac:dyDescent="0.2">
      <c r="A137" s="390" t="s">
        <v>216</v>
      </c>
      <c r="B137" s="390"/>
      <c r="C137" s="217" t="str">
        <f>IFERROR(IF($L$12="Design-Build",D137/D136,"N/A"),0)</f>
        <v>N/A</v>
      </c>
      <c r="D137" s="218"/>
      <c r="E137" s="191"/>
      <c r="F137" s="189" t="str">
        <f>IF($L$12="Design-Build",SUM(F136*C137),"N/A")</f>
        <v>N/A</v>
      </c>
      <c r="G137" s="191"/>
      <c r="H137" s="189" t="str">
        <f>IF($L$12="Design-Build",SUM(H136*C137),"N/A")</f>
        <v>N/A</v>
      </c>
      <c r="I137" s="191"/>
      <c r="J137" s="189" t="str">
        <f>IF($L$12="Design-Build",SUM(J136*C137),"N/A")</f>
        <v>N/A</v>
      </c>
      <c r="K137" s="191"/>
      <c r="L137" s="189" t="str">
        <f>IF($L$12="Design-Build",SUM(L136*C137),"N/A")</f>
        <v>N/A</v>
      </c>
    </row>
    <row r="138" spans="1:12" x14ac:dyDescent="0.2">
      <c r="A138" s="387" t="s">
        <v>89</v>
      </c>
      <c r="B138" s="387"/>
      <c r="C138" s="228"/>
      <c r="D138" s="189" t="str">
        <f>IF($L$12="Design-Build",SUM(D136:D137),"N/A")</f>
        <v>N/A</v>
      </c>
      <c r="E138" s="191"/>
      <c r="F138" s="189" t="str">
        <f>IF($L$12="Design-Build",SUM(F136:F137),"N/A")</f>
        <v>N/A</v>
      </c>
      <c r="G138" s="191"/>
      <c r="H138" s="189" t="str">
        <f>IF($L$12="Design-Build",SUM(H136:H137),"N/A")</f>
        <v>N/A</v>
      </c>
      <c r="I138" s="191"/>
      <c r="J138" s="189" t="str">
        <f>IF($L$12="Design-Build",SUM(J136:J137),"N/A")</f>
        <v>N/A</v>
      </c>
      <c r="K138" s="191"/>
      <c r="L138" s="189" t="str">
        <f>IF($L$12="Design-Build",SUM(L136:L137),"N/A")</f>
        <v>N/A</v>
      </c>
    </row>
    <row r="139" spans="1:12" x14ac:dyDescent="0.2">
      <c r="A139" s="387" t="s">
        <v>157</v>
      </c>
      <c r="B139" s="387"/>
      <c r="C139" s="228"/>
      <c r="D139" s="189" t="str">
        <f>IF($L$12="Design-Build",D138+D135,"N/A")</f>
        <v>N/A</v>
      </c>
      <c r="E139" s="191"/>
      <c r="F139" s="189" t="str">
        <f>IF($L$12="Design-Build",F138+F135,"N/A")</f>
        <v>N/A</v>
      </c>
      <c r="G139" s="191"/>
      <c r="H139" s="189" t="str">
        <f>IF($L$12="Design-Build",H138+H135,"N/A")</f>
        <v>N/A</v>
      </c>
      <c r="I139" s="191"/>
      <c r="J139" s="189" t="str">
        <f>IF($L$12="Design-Build",J138+J135,"N/A")</f>
        <v>N/A</v>
      </c>
      <c r="K139" s="191"/>
      <c r="L139" s="189" t="str">
        <f>IF($L$12="Design-Build",L138+L135,"N/A")</f>
        <v>N/A</v>
      </c>
    </row>
    <row r="140" spans="1:12" x14ac:dyDescent="0.2">
      <c r="A140" s="386" t="s">
        <v>92</v>
      </c>
      <c r="B140" s="386"/>
      <c r="C140" s="227"/>
      <c r="D140" s="47">
        <f>SUM(D48:D54)+SUM(D69:D109)+SUM(D125:D134)</f>
        <v>0</v>
      </c>
      <c r="E140" s="48"/>
      <c r="F140" s="47">
        <f>SUM(F48:F54)+SUM(F69:F109)+SUM(F125:F134)</f>
        <v>0</v>
      </c>
      <c r="G140" s="48"/>
      <c r="H140" s="47">
        <f>SUM(H48:H54)+SUM(H69:H109)+SUM(H125:H134)</f>
        <v>0</v>
      </c>
      <c r="I140" s="48"/>
      <c r="J140" s="47">
        <f>SUM(J48:J54)+SUM(J69:J109)+SUM(J125:J134)</f>
        <v>0</v>
      </c>
      <c r="K140" s="48"/>
      <c r="L140" s="47">
        <f>SUM(L48:L54)+SUM(L69:L109)+SUM(L125:L134)</f>
        <v>0</v>
      </c>
    </row>
    <row r="141" spans="1:12" x14ac:dyDescent="0.2">
      <c r="A141" s="385" t="s">
        <v>216</v>
      </c>
      <c r="B141" s="385"/>
      <c r="C141" s="239">
        <f>IFERROR(D141/(SUM(D48:D54)+SUM(D69:D109)),0)</f>
        <v>0</v>
      </c>
      <c r="D141" s="219"/>
      <c r="E141" s="48"/>
      <c r="F141" s="47">
        <f>SUM((SUM(F48:F54)+SUM(F69:F109))*$C$141)</f>
        <v>0</v>
      </c>
      <c r="G141" s="48"/>
      <c r="H141" s="47">
        <f>SUM((SUM(H48:H54)+SUM(H69:H109))*$C$141)</f>
        <v>0</v>
      </c>
      <c r="I141" s="48"/>
      <c r="J141" s="47">
        <f>SUM((SUM(J48:J54)+SUM(J69:J109))*$C$141)</f>
        <v>0</v>
      </c>
      <c r="K141" s="48"/>
      <c r="L141" s="47">
        <f>SUM((SUM(L48:L54)+SUM(L69:L109))*$C$141)</f>
        <v>0</v>
      </c>
    </row>
    <row r="142" spans="1:12" x14ac:dyDescent="0.2">
      <c r="A142" s="386" t="s">
        <v>91</v>
      </c>
      <c r="B142" s="386"/>
      <c r="C142" s="227"/>
      <c r="D142" s="47">
        <f>SUM(D140:D141)</f>
        <v>0</v>
      </c>
      <c r="E142" s="48"/>
      <c r="F142" s="47">
        <f>SUM(F140:F141)</f>
        <v>0</v>
      </c>
      <c r="G142" s="48"/>
      <c r="H142" s="47">
        <f>SUM(H140:H141)</f>
        <v>0</v>
      </c>
      <c r="I142" s="48"/>
      <c r="J142" s="47">
        <f>SUM(J140:J141)</f>
        <v>0</v>
      </c>
      <c r="K142" s="48"/>
      <c r="L142" s="47">
        <f>SUM(L140:L141)</f>
        <v>0</v>
      </c>
    </row>
    <row r="143" spans="1:12" x14ac:dyDescent="0.2">
      <c r="A143" s="14"/>
      <c r="B143" s="55"/>
      <c r="C143" s="55"/>
      <c r="D143" s="14"/>
      <c r="E143" s="14"/>
      <c r="F143" s="14"/>
      <c r="G143" s="14"/>
      <c r="H143" s="14"/>
      <c r="I143" s="14"/>
      <c r="J143" s="14"/>
      <c r="K143" s="14"/>
      <c r="L143" s="14"/>
    </row>
    <row r="144" spans="1:12" x14ac:dyDescent="0.2">
      <c r="A144" s="16" t="s">
        <v>7</v>
      </c>
      <c r="B144" s="16"/>
      <c r="C144" s="16"/>
      <c r="D144" s="16"/>
      <c r="E144" s="16"/>
      <c r="F144" s="59" t="s">
        <v>229</v>
      </c>
      <c r="G144" s="15"/>
      <c r="H144" s="16"/>
      <c r="I144" s="16"/>
      <c r="J144" s="16"/>
      <c r="K144" s="16"/>
      <c r="L144" s="46" t="str">
        <f>'Summary Payment Certification'!$H$58</f>
        <v>Revised 06/22/2022</v>
      </c>
    </row>
    <row r="145" spans="1:12" x14ac:dyDescent="0.2">
      <c r="A145" s="14"/>
      <c r="B145" s="55"/>
      <c r="C145" s="55"/>
      <c r="D145" s="14"/>
      <c r="E145" s="14"/>
      <c r="F145" s="14"/>
      <c r="G145" s="14"/>
      <c r="H145" s="14"/>
      <c r="I145" s="14"/>
      <c r="J145" s="14"/>
      <c r="K145" s="14"/>
      <c r="L145" s="14"/>
    </row>
    <row r="146" spans="1:12" x14ac:dyDescent="0.2">
      <c r="A146" s="14"/>
      <c r="B146" s="55"/>
      <c r="C146" s="55"/>
      <c r="D146" s="14"/>
      <c r="E146" s="14"/>
      <c r="F146" s="14"/>
      <c r="G146" s="14"/>
      <c r="H146" s="14"/>
      <c r="I146" s="14"/>
      <c r="J146" s="14"/>
      <c r="K146" s="14"/>
      <c r="L146" s="14"/>
    </row>
    <row r="147" spans="1:12" x14ac:dyDescent="0.2">
      <c r="A147" s="14"/>
      <c r="B147" s="55"/>
      <c r="C147" s="55"/>
      <c r="D147" s="14"/>
      <c r="E147" s="14"/>
      <c r="F147" s="14"/>
      <c r="G147" s="14"/>
      <c r="H147" s="14"/>
      <c r="I147" s="14"/>
      <c r="J147" s="14"/>
      <c r="K147" s="14"/>
      <c r="L147" s="14"/>
    </row>
    <row r="148" spans="1:12" x14ac:dyDescent="0.2">
      <c r="A148" s="14"/>
      <c r="B148" s="55"/>
      <c r="C148" s="55"/>
      <c r="D148" s="14"/>
      <c r="E148" s="14"/>
      <c r="F148" s="14"/>
      <c r="G148" s="14"/>
      <c r="H148" s="14"/>
      <c r="I148" s="14"/>
      <c r="J148" s="14"/>
      <c r="K148" s="14"/>
      <c r="L148" s="14"/>
    </row>
    <row r="149" spans="1:12" x14ac:dyDescent="0.2">
      <c r="A149" s="14"/>
      <c r="B149" s="55"/>
      <c r="C149" s="55"/>
      <c r="D149" s="14"/>
      <c r="E149" s="14"/>
      <c r="F149" s="14"/>
      <c r="G149" s="14"/>
      <c r="H149" s="14"/>
      <c r="I149" s="14"/>
      <c r="J149" s="14"/>
      <c r="K149" s="14"/>
      <c r="L149" s="14"/>
    </row>
    <row r="150" spans="1:12" x14ac:dyDescent="0.2">
      <c r="A150" s="14"/>
      <c r="B150" s="55"/>
      <c r="C150" s="55"/>
      <c r="D150" s="14"/>
      <c r="E150" s="14"/>
      <c r="F150" s="14"/>
      <c r="G150" s="14"/>
      <c r="H150" s="14"/>
      <c r="I150" s="14"/>
      <c r="J150" s="14"/>
      <c r="K150" s="14"/>
      <c r="L150" s="14"/>
    </row>
    <row r="151" spans="1:12" x14ac:dyDescent="0.2">
      <c r="A151" s="14"/>
      <c r="B151" s="55"/>
      <c r="C151" s="55"/>
      <c r="D151" s="14"/>
      <c r="E151" s="14"/>
      <c r="F151" s="14"/>
      <c r="G151" s="14"/>
      <c r="H151" s="14"/>
      <c r="I151" s="14"/>
      <c r="J151" s="14"/>
      <c r="K151" s="14"/>
      <c r="L151" s="14"/>
    </row>
    <row r="152" spans="1:12" x14ac:dyDescent="0.2">
      <c r="A152" s="14"/>
      <c r="B152" s="55"/>
      <c r="C152" s="55"/>
      <c r="D152" s="14"/>
      <c r="E152" s="14"/>
      <c r="F152" s="14"/>
      <c r="G152" s="14"/>
      <c r="H152" s="14"/>
      <c r="I152" s="14"/>
      <c r="J152" s="14"/>
      <c r="K152" s="14"/>
      <c r="L152" s="14"/>
    </row>
    <row r="153" spans="1:12" x14ac:dyDescent="0.2">
      <c r="A153" s="14"/>
      <c r="B153" s="55"/>
      <c r="C153" s="55"/>
      <c r="D153" s="14"/>
      <c r="E153" s="14"/>
      <c r="F153" s="14"/>
      <c r="G153" s="14"/>
      <c r="H153" s="14"/>
      <c r="I153" s="14"/>
      <c r="J153" s="14"/>
      <c r="K153" s="14"/>
      <c r="L153" s="14"/>
    </row>
    <row r="154" spans="1:12" x14ac:dyDescent="0.2">
      <c r="A154" s="14"/>
      <c r="B154" s="55"/>
      <c r="C154" s="55"/>
      <c r="D154" s="14"/>
      <c r="E154" s="14"/>
      <c r="F154" s="14"/>
      <c r="G154" s="14"/>
      <c r="H154" s="14"/>
      <c r="I154" s="14"/>
      <c r="J154" s="14"/>
      <c r="K154" s="14"/>
      <c r="L154" s="14"/>
    </row>
    <row r="155" spans="1:12" x14ac:dyDescent="0.2">
      <c r="A155" s="14"/>
      <c r="B155" s="55"/>
      <c r="C155" s="55"/>
      <c r="D155" s="14"/>
      <c r="E155" s="14"/>
      <c r="F155" s="14"/>
      <c r="G155" s="14"/>
      <c r="H155" s="14"/>
      <c r="I155" s="14"/>
      <c r="J155" s="14"/>
      <c r="K155" s="14"/>
      <c r="L155" s="14"/>
    </row>
    <row r="156" spans="1:12" x14ac:dyDescent="0.2">
      <c r="A156" s="14"/>
      <c r="B156" s="55"/>
      <c r="C156" s="55"/>
      <c r="D156" s="14"/>
      <c r="E156" s="14"/>
      <c r="F156" s="14"/>
      <c r="G156" s="14"/>
      <c r="H156" s="14"/>
      <c r="I156" s="14"/>
      <c r="J156" s="14"/>
      <c r="K156" s="14"/>
      <c r="L156" s="14"/>
    </row>
    <row r="157" spans="1:12" x14ac:dyDescent="0.2">
      <c r="A157" s="14"/>
      <c r="B157" s="55"/>
      <c r="C157" s="55"/>
      <c r="D157" s="14"/>
      <c r="E157" s="14"/>
      <c r="F157" s="14"/>
      <c r="G157" s="14"/>
      <c r="H157" s="14"/>
      <c r="I157" s="14"/>
      <c r="J157" s="14"/>
      <c r="K157" s="14"/>
      <c r="L157" s="14"/>
    </row>
    <row r="158" spans="1:12" x14ac:dyDescent="0.2">
      <c r="A158" s="14"/>
      <c r="B158" s="55"/>
      <c r="C158" s="55"/>
      <c r="D158" s="14"/>
      <c r="E158" s="14"/>
      <c r="F158" s="14"/>
      <c r="G158" s="14"/>
      <c r="H158" s="14"/>
      <c r="I158" s="14"/>
      <c r="J158" s="14"/>
      <c r="K158" s="14"/>
      <c r="L158" s="14"/>
    </row>
    <row r="159" spans="1:12" x14ac:dyDescent="0.2">
      <c r="A159" s="14"/>
      <c r="B159" s="55"/>
      <c r="C159" s="55"/>
      <c r="D159" s="14"/>
      <c r="E159" s="14"/>
      <c r="F159" s="14"/>
      <c r="G159" s="14"/>
      <c r="H159" s="14"/>
      <c r="I159" s="14"/>
      <c r="J159" s="14"/>
      <c r="K159" s="14"/>
      <c r="L159" s="14"/>
    </row>
    <row r="160" spans="1:12" x14ac:dyDescent="0.2">
      <c r="A160" s="14"/>
      <c r="B160" s="55"/>
      <c r="C160" s="55"/>
      <c r="D160" s="14"/>
      <c r="E160" s="14"/>
      <c r="F160" s="14"/>
      <c r="G160" s="14"/>
      <c r="H160" s="14"/>
      <c r="I160" s="14"/>
      <c r="J160" s="14"/>
      <c r="K160" s="14"/>
      <c r="L160" s="14"/>
    </row>
    <row r="161" spans="1:12" x14ac:dyDescent="0.2">
      <c r="A161" s="14"/>
      <c r="B161" s="55"/>
      <c r="C161" s="55"/>
      <c r="D161" s="14"/>
      <c r="E161" s="14"/>
      <c r="F161" s="14"/>
      <c r="G161" s="14"/>
      <c r="H161" s="14"/>
      <c r="I161" s="14"/>
      <c r="J161" s="14"/>
      <c r="K161" s="14"/>
      <c r="L161" s="14"/>
    </row>
    <row r="162" spans="1:12" x14ac:dyDescent="0.2">
      <c r="A162" s="14"/>
      <c r="B162" s="55"/>
      <c r="C162" s="55"/>
      <c r="D162" s="14"/>
      <c r="E162" s="14"/>
      <c r="F162" s="14"/>
      <c r="G162" s="14"/>
      <c r="H162" s="14"/>
      <c r="I162" s="14"/>
      <c r="J162" s="14"/>
      <c r="K162" s="14"/>
      <c r="L162" s="14"/>
    </row>
    <row r="163" spans="1:12" x14ac:dyDescent="0.2">
      <c r="A163" s="14"/>
      <c r="B163" s="55"/>
      <c r="C163" s="55"/>
      <c r="D163" s="14"/>
      <c r="E163" s="14"/>
      <c r="F163" s="14"/>
      <c r="G163" s="14"/>
      <c r="H163" s="14"/>
      <c r="I163" s="14"/>
      <c r="J163" s="14"/>
      <c r="K163" s="14"/>
      <c r="L163" s="14"/>
    </row>
    <row r="164" spans="1:12" x14ac:dyDescent="0.2">
      <c r="A164" s="14"/>
      <c r="B164" s="55"/>
      <c r="C164" s="55"/>
      <c r="D164" s="14"/>
      <c r="E164" s="14"/>
      <c r="F164" s="14"/>
      <c r="G164" s="14"/>
      <c r="H164" s="14"/>
      <c r="I164" s="14"/>
      <c r="J164" s="14"/>
      <c r="K164" s="14"/>
      <c r="L164" s="14"/>
    </row>
    <row r="165" spans="1:12" x14ac:dyDescent="0.2">
      <c r="A165" s="14"/>
      <c r="B165" s="55"/>
      <c r="C165" s="55"/>
      <c r="D165" s="14"/>
      <c r="E165" s="14"/>
      <c r="F165" s="14"/>
      <c r="G165" s="14"/>
      <c r="H165" s="14"/>
      <c r="I165" s="14"/>
      <c r="J165" s="14"/>
      <c r="K165" s="14"/>
      <c r="L165" s="14"/>
    </row>
    <row r="166" spans="1:12" x14ac:dyDescent="0.2">
      <c r="A166" s="14"/>
      <c r="B166" s="55"/>
      <c r="C166" s="55"/>
      <c r="D166" s="14"/>
      <c r="E166" s="14"/>
      <c r="F166" s="14"/>
      <c r="G166" s="14"/>
      <c r="H166" s="14"/>
      <c r="I166" s="14"/>
      <c r="J166" s="14"/>
      <c r="K166" s="14"/>
      <c r="L166" s="14"/>
    </row>
    <row r="167" spans="1:12" x14ac:dyDescent="0.2">
      <c r="A167" s="14"/>
      <c r="B167" s="55"/>
      <c r="C167" s="55"/>
      <c r="D167" s="14"/>
      <c r="E167" s="14"/>
      <c r="F167" s="14"/>
      <c r="G167" s="14"/>
      <c r="H167" s="14"/>
      <c r="I167" s="14"/>
      <c r="J167" s="14"/>
      <c r="K167" s="14"/>
      <c r="L167" s="14"/>
    </row>
    <row r="168" spans="1:12" x14ac:dyDescent="0.2">
      <c r="A168" s="14"/>
      <c r="B168" s="55"/>
      <c r="C168" s="55"/>
      <c r="D168" s="14"/>
      <c r="E168" s="14"/>
      <c r="F168" s="14"/>
      <c r="G168" s="14"/>
      <c r="H168" s="14"/>
      <c r="I168" s="14"/>
      <c r="J168" s="14"/>
      <c r="K168" s="14"/>
      <c r="L168" s="14"/>
    </row>
    <row r="169" spans="1:12" x14ac:dyDescent="0.2">
      <c r="A169" s="14"/>
      <c r="B169" s="55"/>
      <c r="C169" s="55"/>
      <c r="D169" s="14"/>
      <c r="E169" s="14"/>
      <c r="F169" s="14"/>
      <c r="G169" s="14"/>
      <c r="H169" s="14"/>
      <c r="I169" s="14"/>
      <c r="J169" s="14"/>
      <c r="K169" s="14"/>
      <c r="L169" s="14"/>
    </row>
    <row r="170" spans="1:12" x14ac:dyDescent="0.2">
      <c r="A170" s="14"/>
      <c r="B170" s="55"/>
      <c r="C170" s="55"/>
      <c r="D170" s="14"/>
      <c r="E170" s="14"/>
      <c r="F170" s="14"/>
      <c r="G170" s="14"/>
      <c r="H170" s="14"/>
      <c r="I170" s="14"/>
      <c r="J170" s="14"/>
      <c r="K170" s="14"/>
      <c r="L170" s="14"/>
    </row>
    <row r="171" spans="1:12" x14ac:dyDescent="0.2">
      <c r="A171" s="14"/>
      <c r="B171" s="55"/>
      <c r="C171" s="55"/>
      <c r="D171" s="14"/>
      <c r="E171" s="14"/>
      <c r="F171" s="14"/>
      <c r="G171" s="14"/>
      <c r="H171" s="14"/>
      <c r="I171" s="14"/>
      <c r="J171" s="14"/>
      <c r="K171" s="14"/>
      <c r="L171" s="14"/>
    </row>
    <row r="172" spans="1:12" x14ac:dyDescent="0.2">
      <c r="A172" s="14"/>
      <c r="B172" s="55"/>
      <c r="C172" s="55"/>
      <c r="D172" s="14"/>
      <c r="E172" s="14"/>
      <c r="F172" s="14"/>
      <c r="G172" s="14"/>
      <c r="H172" s="14"/>
      <c r="I172" s="14"/>
      <c r="J172" s="14"/>
      <c r="K172" s="14"/>
      <c r="L172" s="14"/>
    </row>
    <row r="173" spans="1:12" x14ac:dyDescent="0.2">
      <c r="A173" s="14"/>
      <c r="B173" s="55"/>
      <c r="C173" s="55"/>
      <c r="D173" s="14"/>
      <c r="E173" s="14"/>
      <c r="F173" s="14"/>
      <c r="G173" s="14"/>
      <c r="H173" s="14"/>
      <c r="I173" s="14"/>
      <c r="J173" s="14"/>
      <c r="K173" s="14"/>
      <c r="L173" s="14"/>
    </row>
    <row r="174" spans="1:12" x14ac:dyDescent="0.2">
      <c r="A174" s="14"/>
      <c r="B174" s="55"/>
      <c r="C174" s="55"/>
      <c r="D174" s="14"/>
      <c r="E174" s="14"/>
      <c r="F174" s="14"/>
      <c r="G174" s="14"/>
      <c r="H174" s="14"/>
      <c r="I174" s="14"/>
      <c r="J174" s="14"/>
      <c r="K174" s="14"/>
      <c r="L174" s="14"/>
    </row>
    <row r="175" spans="1:12" x14ac:dyDescent="0.2">
      <c r="A175" s="14"/>
      <c r="B175" s="55"/>
      <c r="C175" s="55"/>
      <c r="D175" s="14"/>
      <c r="E175" s="14"/>
      <c r="F175" s="14"/>
      <c r="G175" s="14"/>
      <c r="H175" s="14"/>
      <c r="I175" s="14"/>
      <c r="J175" s="14"/>
      <c r="K175" s="14"/>
      <c r="L175" s="14"/>
    </row>
    <row r="176" spans="1:12" x14ac:dyDescent="0.2">
      <c r="A176" s="14"/>
      <c r="B176" s="55"/>
      <c r="C176" s="55"/>
      <c r="D176" s="14"/>
      <c r="E176" s="14"/>
      <c r="F176" s="14"/>
      <c r="G176" s="14"/>
      <c r="H176" s="14"/>
      <c r="I176" s="14"/>
      <c r="J176" s="14"/>
      <c r="K176" s="14"/>
      <c r="L176" s="14"/>
    </row>
    <row r="177" spans="1:12" x14ac:dyDescent="0.2">
      <c r="A177" s="14"/>
      <c r="B177" s="55"/>
      <c r="C177" s="55"/>
      <c r="D177" s="14"/>
      <c r="E177" s="14"/>
      <c r="F177" s="14"/>
      <c r="G177" s="14"/>
      <c r="H177" s="14"/>
      <c r="I177" s="14"/>
      <c r="J177" s="14"/>
      <c r="K177" s="14"/>
      <c r="L177" s="14"/>
    </row>
    <row r="178" spans="1:12" x14ac:dyDescent="0.2">
      <c r="A178" s="14"/>
      <c r="B178" s="55"/>
      <c r="C178" s="55"/>
      <c r="D178" s="14"/>
      <c r="E178" s="14"/>
      <c r="F178" s="14"/>
      <c r="G178" s="14"/>
      <c r="H178" s="14"/>
      <c r="I178" s="14"/>
      <c r="J178" s="14"/>
      <c r="K178" s="14"/>
      <c r="L178" s="14"/>
    </row>
    <row r="179" spans="1:12" x14ac:dyDescent="0.2">
      <c r="A179" s="14"/>
      <c r="B179" s="55"/>
      <c r="C179" s="55"/>
      <c r="D179" s="14"/>
      <c r="E179" s="14"/>
      <c r="F179" s="14"/>
      <c r="G179" s="14"/>
      <c r="H179" s="14"/>
      <c r="I179" s="14"/>
      <c r="J179" s="14"/>
      <c r="K179" s="14"/>
      <c r="L179" s="14"/>
    </row>
    <row r="180" spans="1:12" x14ac:dyDescent="0.2">
      <c r="A180" s="14"/>
      <c r="B180" s="55"/>
      <c r="C180" s="55"/>
      <c r="D180" s="14"/>
      <c r="E180" s="14"/>
      <c r="F180" s="14"/>
      <c r="G180" s="14"/>
      <c r="H180" s="14"/>
      <c r="I180" s="14"/>
      <c r="J180" s="14"/>
      <c r="K180" s="14"/>
      <c r="L180" s="14"/>
    </row>
    <row r="181" spans="1:12" x14ac:dyDescent="0.2">
      <c r="A181" s="14"/>
      <c r="B181" s="55"/>
      <c r="C181" s="55"/>
      <c r="D181" s="14"/>
      <c r="E181" s="14"/>
      <c r="F181" s="14"/>
      <c r="G181" s="14"/>
      <c r="H181" s="14"/>
      <c r="I181" s="14"/>
      <c r="J181" s="14"/>
      <c r="K181" s="14"/>
      <c r="L181" s="14"/>
    </row>
    <row r="182" spans="1:12" x14ac:dyDescent="0.2">
      <c r="A182" s="14"/>
      <c r="B182" s="55"/>
      <c r="C182" s="55"/>
      <c r="D182" s="14"/>
      <c r="E182" s="14"/>
      <c r="F182" s="14"/>
      <c r="G182" s="14"/>
      <c r="H182" s="14"/>
      <c r="I182" s="14"/>
      <c r="J182" s="14"/>
      <c r="K182" s="14"/>
      <c r="L182" s="14"/>
    </row>
    <row r="183" spans="1:12" x14ac:dyDescent="0.2">
      <c r="A183" s="14"/>
      <c r="B183" s="55"/>
      <c r="C183" s="55"/>
      <c r="D183" s="14"/>
      <c r="E183" s="14"/>
      <c r="F183" s="14"/>
      <c r="G183" s="14"/>
      <c r="H183" s="14"/>
      <c r="I183" s="14"/>
      <c r="J183" s="14"/>
      <c r="K183" s="14"/>
      <c r="L183" s="14"/>
    </row>
    <row r="184" spans="1:12" x14ac:dyDescent="0.2">
      <c r="A184" s="14"/>
      <c r="B184" s="55"/>
      <c r="C184" s="55"/>
      <c r="D184" s="14"/>
      <c r="E184" s="14"/>
      <c r="F184" s="14"/>
      <c r="G184" s="14"/>
      <c r="H184" s="14"/>
      <c r="I184" s="14"/>
      <c r="J184" s="14"/>
      <c r="K184" s="14"/>
      <c r="L184" s="14"/>
    </row>
    <row r="185" spans="1:12" x14ac:dyDescent="0.2">
      <c r="A185" s="14"/>
      <c r="B185" s="55"/>
      <c r="C185" s="55"/>
      <c r="D185" s="14"/>
      <c r="E185" s="14"/>
      <c r="F185" s="14"/>
      <c r="G185" s="14"/>
      <c r="H185" s="14"/>
      <c r="I185" s="14"/>
      <c r="J185" s="14"/>
      <c r="K185" s="14"/>
      <c r="L185" s="14"/>
    </row>
    <row r="186" spans="1:12" x14ac:dyDescent="0.2">
      <c r="A186" s="14"/>
      <c r="B186" s="55"/>
      <c r="C186" s="55"/>
      <c r="D186" s="14"/>
      <c r="E186" s="14"/>
      <c r="F186" s="14"/>
      <c r="G186" s="14"/>
      <c r="H186" s="14"/>
      <c r="I186" s="14"/>
      <c r="J186" s="14"/>
      <c r="K186" s="14"/>
      <c r="L186" s="14"/>
    </row>
    <row r="187" spans="1:12" x14ac:dyDescent="0.2">
      <c r="A187" s="14"/>
      <c r="B187" s="55"/>
      <c r="C187" s="55"/>
      <c r="D187" s="14"/>
      <c r="E187" s="14"/>
      <c r="F187" s="14"/>
      <c r="G187" s="14"/>
      <c r="H187" s="14"/>
      <c r="I187" s="14"/>
      <c r="J187" s="14"/>
      <c r="K187" s="14"/>
      <c r="L187" s="14"/>
    </row>
    <row r="188" spans="1:12" x14ac:dyDescent="0.2">
      <c r="A188" s="14"/>
      <c r="B188" s="55"/>
      <c r="C188" s="55"/>
      <c r="D188" s="14"/>
      <c r="E188" s="14"/>
      <c r="F188" s="14"/>
      <c r="G188" s="14"/>
      <c r="H188" s="14"/>
      <c r="I188" s="14"/>
      <c r="J188" s="14"/>
      <c r="K188" s="14"/>
      <c r="L188" s="14"/>
    </row>
    <row r="189" spans="1:12" x14ac:dyDescent="0.2">
      <c r="A189" s="14"/>
      <c r="B189" s="55"/>
      <c r="C189" s="55"/>
      <c r="D189" s="14"/>
      <c r="E189" s="14"/>
      <c r="F189" s="14"/>
      <c r="G189" s="14"/>
      <c r="H189" s="14"/>
      <c r="I189" s="14"/>
      <c r="J189" s="14"/>
      <c r="K189" s="14"/>
      <c r="L189" s="14"/>
    </row>
    <row r="190" spans="1:12" x14ac:dyDescent="0.2">
      <c r="A190" s="14"/>
      <c r="B190" s="55"/>
      <c r="C190" s="55"/>
      <c r="D190" s="14"/>
      <c r="E190" s="14"/>
      <c r="F190" s="14"/>
      <c r="G190" s="14"/>
      <c r="H190" s="14"/>
      <c r="I190" s="14"/>
      <c r="J190" s="14"/>
      <c r="K190" s="14"/>
      <c r="L190" s="14"/>
    </row>
    <row r="191" spans="1:12" x14ac:dyDescent="0.2">
      <c r="A191" s="14"/>
      <c r="B191" s="55"/>
      <c r="C191" s="55"/>
      <c r="D191" s="14"/>
      <c r="E191" s="14"/>
      <c r="F191" s="14"/>
      <c r="G191" s="14"/>
      <c r="H191" s="14"/>
      <c r="I191" s="14"/>
      <c r="J191" s="14"/>
      <c r="K191" s="14"/>
      <c r="L191" s="14"/>
    </row>
    <row r="192" spans="1:12" x14ac:dyDescent="0.2">
      <c r="A192" s="14"/>
      <c r="B192" s="55"/>
      <c r="C192" s="55"/>
      <c r="D192" s="14"/>
      <c r="E192" s="14"/>
      <c r="F192" s="14"/>
      <c r="G192" s="14"/>
      <c r="H192" s="14"/>
      <c r="I192" s="14"/>
      <c r="J192" s="14"/>
      <c r="K192" s="14"/>
      <c r="L192" s="14"/>
    </row>
    <row r="193" spans="1:12" x14ac:dyDescent="0.2">
      <c r="A193" s="14"/>
      <c r="B193" s="55"/>
      <c r="C193" s="55"/>
      <c r="D193" s="14"/>
      <c r="E193" s="14"/>
      <c r="F193" s="14"/>
      <c r="G193" s="14"/>
      <c r="H193" s="14"/>
      <c r="I193" s="14"/>
      <c r="J193" s="14"/>
      <c r="K193" s="14"/>
      <c r="L193" s="14"/>
    </row>
    <row r="194" spans="1:12" x14ac:dyDescent="0.2">
      <c r="A194" s="14"/>
      <c r="B194" s="55"/>
      <c r="C194" s="55"/>
      <c r="D194" s="14"/>
      <c r="E194" s="14"/>
      <c r="F194" s="14"/>
      <c r="G194" s="14"/>
      <c r="H194" s="14"/>
      <c r="I194" s="14"/>
      <c r="J194" s="14"/>
      <c r="K194" s="14"/>
      <c r="L194" s="14"/>
    </row>
    <row r="195" spans="1:12" x14ac:dyDescent="0.2">
      <c r="A195" s="14"/>
      <c r="B195" s="55"/>
      <c r="C195" s="55"/>
      <c r="D195" s="14"/>
      <c r="E195" s="14"/>
      <c r="F195" s="14"/>
      <c r="G195" s="14"/>
      <c r="H195" s="14"/>
      <c r="I195" s="14"/>
      <c r="J195" s="14"/>
      <c r="K195" s="14"/>
      <c r="L195" s="14"/>
    </row>
    <row r="196" spans="1:12" x14ac:dyDescent="0.2">
      <c r="A196" s="14"/>
      <c r="B196" s="55"/>
      <c r="C196" s="55"/>
      <c r="D196" s="14"/>
      <c r="E196" s="14"/>
      <c r="F196" s="14"/>
      <c r="G196" s="14"/>
      <c r="H196" s="14"/>
      <c r="I196" s="14"/>
      <c r="J196" s="14"/>
      <c r="K196" s="14"/>
      <c r="L196" s="14"/>
    </row>
    <row r="197" spans="1:12" x14ac:dyDescent="0.2">
      <c r="A197" s="14"/>
      <c r="B197" s="55"/>
      <c r="C197" s="55"/>
      <c r="D197" s="14"/>
      <c r="E197" s="14"/>
      <c r="F197" s="14"/>
      <c r="G197" s="14"/>
      <c r="H197" s="14"/>
      <c r="I197" s="14"/>
      <c r="J197" s="14"/>
      <c r="K197" s="14"/>
      <c r="L197" s="14"/>
    </row>
    <row r="198" spans="1:12" x14ac:dyDescent="0.2">
      <c r="A198" s="14"/>
      <c r="B198" s="55"/>
      <c r="C198" s="55"/>
      <c r="D198" s="14"/>
      <c r="E198" s="14"/>
      <c r="F198" s="14"/>
      <c r="G198" s="14"/>
      <c r="H198" s="14"/>
      <c r="I198" s="14"/>
      <c r="J198" s="14"/>
      <c r="K198" s="14"/>
      <c r="L198" s="14"/>
    </row>
    <row r="199" spans="1:12" x14ac:dyDescent="0.2">
      <c r="A199" s="14"/>
      <c r="B199" s="55"/>
      <c r="C199" s="55"/>
      <c r="D199" s="14"/>
      <c r="E199" s="14"/>
      <c r="F199" s="14"/>
      <c r="G199" s="14"/>
      <c r="H199" s="14"/>
      <c r="I199" s="14"/>
      <c r="J199" s="14"/>
      <c r="K199" s="14"/>
      <c r="L199" s="14"/>
    </row>
    <row r="200" spans="1:12" x14ac:dyDescent="0.2">
      <c r="A200" s="14"/>
      <c r="B200" s="55"/>
      <c r="C200" s="55"/>
      <c r="D200" s="14"/>
      <c r="E200" s="14"/>
      <c r="F200" s="14"/>
      <c r="G200" s="14"/>
      <c r="H200" s="14"/>
      <c r="I200" s="14"/>
      <c r="J200" s="14"/>
      <c r="K200" s="14"/>
      <c r="L200" s="14"/>
    </row>
    <row r="201" spans="1:12" x14ac:dyDescent="0.2">
      <c r="A201" s="14"/>
      <c r="B201" s="55"/>
      <c r="C201" s="55"/>
      <c r="D201" s="14"/>
      <c r="E201" s="14"/>
      <c r="F201" s="14"/>
      <c r="G201" s="14"/>
      <c r="H201" s="14"/>
      <c r="I201" s="14"/>
      <c r="J201" s="14"/>
      <c r="K201" s="14"/>
      <c r="L201" s="14"/>
    </row>
    <row r="202" spans="1:12" x14ac:dyDescent="0.2">
      <c r="A202" s="14"/>
      <c r="B202" s="55"/>
      <c r="C202" s="55"/>
      <c r="D202" s="14"/>
      <c r="E202" s="14"/>
      <c r="F202" s="14"/>
      <c r="G202" s="14"/>
      <c r="H202" s="14"/>
      <c r="I202" s="14"/>
      <c r="J202" s="14"/>
      <c r="K202" s="14"/>
      <c r="L202" s="14"/>
    </row>
    <row r="203" spans="1:12" x14ac:dyDescent="0.2">
      <c r="A203" s="14"/>
      <c r="B203" s="55"/>
      <c r="C203" s="55"/>
      <c r="D203" s="14"/>
      <c r="E203" s="14"/>
      <c r="F203" s="14"/>
      <c r="G203" s="14"/>
      <c r="H203" s="14"/>
      <c r="I203" s="14"/>
      <c r="J203" s="14"/>
      <c r="K203" s="14"/>
      <c r="L203" s="14"/>
    </row>
    <row r="204" spans="1:12" x14ac:dyDescent="0.2">
      <c r="A204" s="14"/>
      <c r="B204" s="55"/>
      <c r="C204" s="55"/>
      <c r="D204" s="14"/>
      <c r="E204" s="14"/>
      <c r="F204" s="14"/>
      <c r="G204" s="14"/>
      <c r="H204" s="14"/>
      <c r="I204" s="14"/>
      <c r="J204" s="14"/>
      <c r="K204" s="14"/>
      <c r="L204" s="14"/>
    </row>
    <row r="205" spans="1:12" x14ac:dyDescent="0.2">
      <c r="A205" s="14"/>
      <c r="B205" s="55"/>
      <c r="C205" s="55"/>
      <c r="D205" s="14"/>
      <c r="E205" s="14"/>
      <c r="F205" s="14"/>
      <c r="G205" s="14"/>
      <c r="H205" s="14"/>
      <c r="I205" s="14"/>
      <c r="J205" s="14"/>
      <c r="K205" s="14"/>
      <c r="L205" s="14"/>
    </row>
    <row r="206" spans="1:12" x14ac:dyDescent="0.2">
      <c r="A206" s="14"/>
      <c r="B206" s="55"/>
      <c r="C206" s="55"/>
      <c r="D206" s="14"/>
      <c r="E206" s="14"/>
      <c r="F206" s="14"/>
      <c r="G206" s="14"/>
      <c r="H206" s="14"/>
      <c r="I206" s="14"/>
      <c r="J206" s="14"/>
      <c r="K206" s="14"/>
      <c r="L206" s="14"/>
    </row>
    <row r="207" spans="1:12" x14ac:dyDescent="0.2">
      <c r="A207" s="14"/>
      <c r="B207" s="55"/>
      <c r="C207" s="55"/>
      <c r="D207" s="14"/>
      <c r="E207" s="14"/>
      <c r="F207" s="14"/>
      <c r="G207" s="14"/>
      <c r="H207" s="14"/>
      <c r="I207" s="14"/>
      <c r="J207" s="14"/>
      <c r="K207" s="14"/>
      <c r="L207" s="14"/>
    </row>
    <row r="208" spans="1:12" x14ac:dyDescent="0.2">
      <c r="A208" s="14"/>
      <c r="B208" s="55"/>
      <c r="C208" s="55"/>
      <c r="D208" s="14"/>
      <c r="E208" s="14"/>
      <c r="F208" s="14"/>
      <c r="G208" s="14"/>
      <c r="H208" s="14"/>
      <c r="I208" s="14"/>
      <c r="J208" s="14"/>
      <c r="K208" s="14"/>
      <c r="L208" s="14"/>
    </row>
    <row r="209" spans="1:12" x14ac:dyDescent="0.2">
      <c r="A209" s="14"/>
      <c r="B209" s="55"/>
      <c r="C209" s="55"/>
      <c r="D209" s="14"/>
      <c r="E209" s="14"/>
      <c r="F209" s="14"/>
      <c r="G209" s="14"/>
      <c r="H209" s="14"/>
      <c r="I209" s="14"/>
      <c r="J209" s="14"/>
      <c r="K209" s="14"/>
      <c r="L209" s="14"/>
    </row>
    <row r="210" spans="1:12" x14ac:dyDescent="0.2">
      <c r="A210" s="14"/>
      <c r="B210" s="55"/>
      <c r="C210" s="55"/>
      <c r="D210" s="14"/>
      <c r="E210" s="14"/>
      <c r="F210" s="14"/>
      <c r="G210" s="14"/>
      <c r="H210" s="14"/>
      <c r="I210" s="14"/>
      <c r="J210" s="14"/>
      <c r="K210" s="14"/>
      <c r="L210" s="14"/>
    </row>
    <row r="211" spans="1:12" x14ac:dyDescent="0.2">
      <c r="A211" s="14"/>
      <c r="B211" s="55"/>
      <c r="C211" s="55"/>
      <c r="D211" s="14"/>
      <c r="E211" s="14"/>
      <c r="F211" s="14"/>
      <c r="G211" s="14"/>
      <c r="H211" s="14"/>
      <c r="I211" s="14"/>
      <c r="J211" s="14"/>
      <c r="K211" s="14"/>
      <c r="L211" s="14"/>
    </row>
    <row r="212" spans="1:12" x14ac:dyDescent="0.2">
      <c r="A212" s="14"/>
      <c r="B212" s="55"/>
      <c r="C212" s="55"/>
      <c r="D212" s="14"/>
      <c r="E212" s="14"/>
      <c r="F212" s="14"/>
      <c r="G212" s="14"/>
      <c r="H212" s="14"/>
      <c r="I212" s="14"/>
      <c r="J212" s="14"/>
      <c r="K212" s="14"/>
      <c r="L212" s="14"/>
    </row>
    <row r="213" spans="1:12" x14ac:dyDescent="0.2">
      <c r="A213" s="14"/>
      <c r="B213" s="55"/>
      <c r="C213" s="55"/>
      <c r="D213" s="14"/>
      <c r="E213" s="14"/>
      <c r="F213" s="14"/>
      <c r="G213" s="14"/>
      <c r="H213" s="14"/>
      <c r="I213" s="14"/>
      <c r="J213" s="14"/>
      <c r="K213" s="14"/>
      <c r="L213" s="14"/>
    </row>
    <row r="214" spans="1:12" x14ac:dyDescent="0.2">
      <c r="A214" s="14"/>
      <c r="B214" s="55"/>
      <c r="C214" s="55"/>
      <c r="D214" s="14"/>
      <c r="E214" s="14"/>
      <c r="F214" s="14"/>
      <c r="G214" s="14"/>
      <c r="H214" s="14"/>
      <c r="I214" s="14"/>
      <c r="J214" s="14"/>
      <c r="K214" s="14"/>
      <c r="L214" s="14"/>
    </row>
    <row r="215" spans="1:12" x14ac:dyDescent="0.2">
      <c r="A215" s="14"/>
      <c r="B215" s="55"/>
      <c r="C215" s="55"/>
      <c r="D215" s="14"/>
      <c r="E215" s="14"/>
      <c r="F215" s="14"/>
      <c r="G215" s="14"/>
      <c r="H215" s="14"/>
      <c r="I215" s="14"/>
      <c r="J215" s="14"/>
      <c r="K215" s="14"/>
      <c r="L215" s="14"/>
    </row>
    <row r="216" spans="1:12" x14ac:dyDescent="0.2">
      <c r="A216" s="14"/>
      <c r="B216" s="55"/>
      <c r="C216" s="55"/>
      <c r="D216" s="14"/>
      <c r="E216" s="14"/>
      <c r="F216" s="14"/>
      <c r="G216" s="14"/>
      <c r="H216" s="14"/>
      <c r="I216" s="14"/>
      <c r="J216" s="14"/>
      <c r="K216" s="14"/>
      <c r="L216" s="14"/>
    </row>
    <row r="217" spans="1:12" x14ac:dyDescent="0.2">
      <c r="A217" s="14"/>
      <c r="B217" s="55"/>
      <c r="C217" s="55"/>
      <c r="D217" s="14"/>
      <c r="E217" s="14"/>
      <c r="F217" s="14"/>
      <c r="G217" s="14"/>
      <c r="H217" s="14"/>
      <c r="I217" s="14"/>
      <c r="J217" s="14"/>
      <c r="K217" s="14"/>
      <c r="L217" s="14"/>
    </row>
    <row r="218" spans="1:12" x14ac:dyDescent="0.2">
      <c r="A218" s="14"/>
      <c r="B218" s="55"/>
      <c r="C218" s="55"/>
      <c r="D218" s="14"/>
      <c r="E218" s="14"/>
      <c r="F218" s="14"/>
      <c r="G218" s="14"/>
      <c r="H218" s="14"/>
      <c r="I218" s="14"/>
      <c r="J218" s="14"/>
      <c r="K218" s="14"/>
      <c r="L218" s="14"/>
    </row>
    <row r="219" spans="1:12" x14ac:dyDescent="0.2">
      <c r="A219" s="14"/>
      <c r="B219" s="55"/>
      <c r="C219" s="55"/>
      <c r="D219" s="14"/>
      <c r="E219" s="14"/>
      <c r="F219" s="14"/>
      <c r="G219" s="14"/>
      <c r="H219" s="14"/>
      <c r="I219" s="14"/>
      <c r="J219" s="14"/>
      <c r="K219" s="14"/>
      <c r="L219" s="14"/>
    </row>
    <row r="220" spans="1:12" x14ac:dyDescent="0.2">
      <c r="A220" s="14"/>
      <c r="B220" s="55"/>
      <c r="C220" s="55"/>
      <c r="D220" s="14"/>
      <c r="E220" s="14"/>
      <c r="F220" s="14"/>
      <c r="G220" s="14"/>
      <c r="H220" s="14"/>
      <c r="I220" s="14"/>
      <c r="J220" s="14"/>
      <c r="K220" s="14"/>
      <c r="L220" s="14"/>
    </row>
    <row r="221" spans="1:12" x14ac:dyDescent="0.2">
      <c r="A221" s="14"/>
      <c r="B221" s="55"/>
      <c r="C221" s="55"/>
      <c r="D221" s="14"/>
      <c r="E221" s="14"/>
      <c r="F221" s="14"/>
      <c r="G221" s="14"/>
      <c r="H221" s="14"/>
      <c r="I221" s="14"/>
      <c r="J221" s="14"/>
      <c r="K221" s="14"/>
      <c r="L221" s="14"/>
    </row>
    <row r="222" spans="1:12" x14ac:dyDescent="0.2">
      <c r="A222" s="14"/>
      <c r="B222" s="55"/>
      <c r="C222" s="55"/>
      <c r="D222" s="14"/>
      <c r="E222" s="14"/>
      <c r="F222" s="14"/>
      <c r="G222" s="14"/>
      <c r="H222" s="14"/>
      <c r="I222" s="14"/>
      <c r="J222" s="14"/>
      <c r="K222" s="14"/>
      <c r="L222" s="14"/>
    </row>
    <row r="223" spans="1:12" x14ac:dyDescent="0.2">
      <c r="A223" s="14"/>
      <c r="B223" s="55"/>
      <c r="C223" s="55"/>
      <c r="D223" s="14"/>
      <c r="E223" s="14"/>
      <c r="F223" s="14"/>
      <c r="G223" s="14"/>
      <c r="H223" s="14"/>
      <c r="I223" s="14"/>
      <c r="J223" s="14"/>
      <c r="K223" s="14"/>
      <c r="L223" s="14"/>
    </row>
    <row r="224" spans="1:12" x14ac:dyDescent="0.2">
      <c r="A224" s="14"/>
      <c r="B224" s="55"/>
      <c r="C224" s="55"/>
      <c r="D224" s="14"/>
      <c r="E224" s="14"/>
      <c r="F224" s="14"/>
      <c r="G224" s="14"/>
      <c r="H224" s="14"/>
      <c r="I224" s="14"/>
      <c r="J224" s="14"/>
      <c r="K224" s="14"/>
      <c r="L224" s="14"/>
    </row>
    <row r="225" spans="1:12" x14ac:dyDescent="0.2">
      <c r="A225" s="14"/>
      <c r="B225" s="55"/>
      <c r="C225" s="55"/>
      <c r="D225" s="14"/>
      <c r="E225" s="14"/>
      <c r="F225" s="14"/>
      <c r="G225" s="14"/>
      <c r="H225" s="14"/>
      <c r="I225" s="14"/>
      <c r="J225" s="14"/>
      <c r="K225" s="14"/>
      <c r="L225" s="14"/>
    </row>
    <row r="226" spans="1:12" x14ac:dyDescent="0.2">
      <c r="A226" s="14"/>
      <c r="B226" s="55"/>
      <c r="C226" s="55"/>
      <c r="D226" s="14"/>
      <c r="E226" s="14"/>
      <c r="F226" s="14"/>
      <c r="G226" s="14"/>
      <c r="H226" s="14"/>
      <c r="I226" s="14"/>
      <c r="J226" s="14"/>
      <c r="K226" s="14"/>
      <c r="L226" s="14"/>
    </row>
    <row r="227" spans="1:12" x14ac:dyDescent="0.2">
      <c r="A227" s="14"/>
      <c r="B227" s="55"/>
      <c r="C227" s="55"/>
      <c r="D227" s="14"/>
      <c r="E227" s="14"/>
      <c r="F227" s="14"/>
      <c r="G227" s="14"/>
      <c r="H227" s="14"/>
      <c r="I227" s="14"/>
      <c r="J227" s="14"/>
      <c r="K227" s="14"/>
      <c r="L227" s="14"/>
    </row>
    <row r="228" spans="1:12" x14ac:dyDescent="0.2">
      <c r="A228" s="14"/>
      <c r="B228" s="55"/>
      <c r="C228" s="55"/>
      <c r="D228" s="14"/>
      <c r="E228" s="14"/>
      <c r="F228" s="14"/>
      <c r="G228" s="14"/>
      <c r="H228" s="14"/>
      <c r="I228" s="14"/>
      <c r="J228" s="14"/>
      <c r="K228" s="14"/>
      <c r="L228" s="14"/>
    </row>
    <row r="229" spans="1:12" x14ac:dyDescent="0.2">
      <c r="A229" s="14"/>
      <c r="B229" s="55"/>
      <c r="C229" s="55"/>
      <c r="D229" s="14"/>
      <c r="E229" s="14"/>
      <c r="F229" s="14"/>
      <c r="G229" s="14"/>
      <c r="H229" s="14"/>
      <c r="I229" s="14"/>
      <c r="J229" s="14"/>
      <c r="K229" s="14"/>
      <c r="L229" s="14"/>
    </row>
    <row r="230" spans="1:12" x14ac:dyDescent="0.2">
      <c r="A230" s="14"/>
      <c r="B230" s="55"/>
      <c r="C230" s="55"/>
      <c r="D230" s="14"/>
      <c r="E230" s="14"/>
      <c r="F230" s="14"/>
      <c r="G230" s="14"/>
      <c r="H230" s="14"/>
      <c r="I230" s="14"/>
      <c r="J230" s="14"/>
      <c r="K230" s="14"/>
      <c r="L230" s="14"/>
    </row>
    <row r="231" spans="1:12" x14ac:dyDescent="0.2">
      <c r="A231" s="14"/>
      <c r="B231" s="55"/>
      <c r="C231" s="55"/>
      <c r="D231" s="14"/>
      <c r="E231" s="14"/>
      <c r="F231" s="14"/>
      <c r="G231" s="14"/>
      <c r="H231" s="14"/>
      <c r="I231" s="14"/>
      <c r="J231" s="14"/>
      <c r="K231" s="14"/>
      <c r="L231" s="14"/>
    </row>
    <row r="232" spans="1:12" x14ac:dyDescent="0.2">
      <c r="A232" s="14"/>
      <c r="B232" s="55"/>
      <c r="C232" s="55"/>
      <c r="D232" s="14"/>
      <c r="E232" s="14"/>
      <c r="F232" s="14"/>
      <c r="G232" s="14"/>
      <c r="H232" s="14"/>
      <c r="I232" s="14"/>
      <c r="J232" s="14"/>
      <c r="K232" s="14"/>
      <c r="L232" s="14"/>
    </row>
    <row r="233" spans="1:12" x14ac:dyDescent="0.2">
      <c r="A233" s="14"/>
      <c r="B233" s="55"/>
      <c r="C233" s="55"/>
      <c r="D233" s="14"/>
      <c r="E233" s="14"/>
      <c r="F233" s="14"/>
      <c r="G233" s="14"/>
      <c r="H233" s="14"/>
      <c r="I233" s="14"/>
      <c r="J233" s="14"/>
      <c r="K233" s="14"/>
      <c r="L233" s="14"/>
    </row>
    <row r="234" spans="1:12" x14ac:dyDescent="0.2">
      <c r="A234" s="14"/>
      <c r="B234" s="55"/>
      <c r="C234" s="55"/>
      <c r="D234" s="14"/>
      <c r="E234" s="14"/>
      <c r="F234" s="14"/>
      <c r="G234" s="14"/>
      <c r="H234" s="14"/>
      <c r="I234" s="14"/>
      <c r="J234" s="14"/>
      <c r="K234" s="14"/>
      <c r="L234" s="14"/>
    </row>
    <row r="235" spans="1:12" x14ac:dyDescent="0.2">
      <c r="A235" s="14"/>
      <c r="B235" s="55"/>
      <c r="C235" s="55"/>
      <c r="D235" s="14"/>
      <c r="E235" s="14"/>
      <c r="F235" s="14"/>
      <c r="G235" s="14"/>
      <c r="H235" s="14"/>
      <c r="I235" s="14"/>
      <c r="J235" s="14"/>
      <c r="K235" s="14"/>
      <c r="L235" s="14"/>
    </row>
    <row r="236" spans="1:12" x14ac:dyDescent="0.2">
      <c r="A236" s="14"/>
      <c r="B236" s="55"/>
      <c r="C236" s="55"/>
      <c r="D236" s="14"/>
      <c r="E236" s="14"/>
      <c r="F236" s="14"/>
      <c r="G236" s="14"/>
      <c r="H236" s="14"/>
      <c r="I236" s="14"/>
      <c r="J236" s="14"/>
      <c r="K236" s="14"/>
      <c r="L236" s="14"/>
    </row>
    <row r="237" spans="1:12" x14ac:dyDescent="0.2">
      <c r="A237" s="14"/>
      <c r="B237" s="55"/>
      <c r="C237" s="55"/>
      <c r="D237" s="14"/>
      <c r="E237" s="14"/>
      <c r="F237" s="14"/>
      <c r="G237" s="14"/>
      <c r="H237" s="14"/>
      <c r="I237" s="14"/>
      <c r="J237" s="14"/>
      <c r="K237" s="14"/>
      <c r="L237" s="14"/>
    </row>
    <row r="238" spans="1:12" x14ac:dyDescent="0.2">
      <c r="A238" s="14"/>
      <c r="B238" s="55"/>
      <c r="C238" s="55"/>
      <c r="D238" s="14"/>
      <c r="E238" s="14"/>
      <c r="F238" s="14"/>
      <c r="G238" s="14"/>
      <c r="H238" s="14"/>
      <c r="I238" s="14"/>
      <c r="J238" s="14"/>
      <c r="K238" s="14"/>
      <c r="L238" s="14"/>
    </row>
    <row r="239" spans="1:12" x14ac:dyDescent="0.2">
      <c r="A239" s="14"/>
      <c r="B239" s="55"/>
      <c r="C239" s="55"/>
      <c r="D239" s="14"/>
      <c r="E239" s="14"/>
      <c r="F239" s="14"/>
      <c r="G239" s="14"/>
      <c r="H239" s="14"/>
      <c r="I239" s="14"/>
      <c r="J239" s="14"/>
      <c r="K239" s="14"/>
      <c r="L239" s="14"/>
    </row>
    <row r="240" spans="1:12" x14ac:dyDescent="0.2">
      <c r="A240" s="14"/>
      <c r="B240" s="55"/>
      <c r="C240" s="55"/>
      <c r="D240" s="14"/>
      <c r="E240" s="14"/>
      <c r="F240" s="14"/>
      <c r="G240" s="14"/>
      <c r="H240" s="14"/>
      <c r="I240" s="14"/>
      <c r="J240" s="14"/>
      <c r="K240" s="14"/>
      <c r="L240" s="14"/>
    </row>
    <row r="241" spans="1:12" x14ac:dyDescent="0.2">
      <c r="A241" s="14"/>
      <c r="B241" s="55"/>
      <c r="C241" s="55"/>
      <c r="D241" s="14"/>
      <c r="E241" s="14"/>
      <c r="F241" s="14"/>
      <c r="G241" s="14"/>
      <c r="H241" s="14"/>
      <c r="I241" s="14"/>
      <c r="J241" s="14"/>
      <c r="K241" s="14"/>
      <c r="L241" s="14"/>
    </row>
    <row r="242" spans="1:12" x14ac:dyDescent="0.2">
      <c r="A242" s="14"/>
      <c r="B242" s="55"/>
      <c r="C242" s="55"/>
      <c r="D242" s="14"/>
      <c r="E242" s="14"/>
      <c r="F242" s="14"/>
      <c r="G242" s="14"/>
      <c r="H242" s="14"/>
      <c r="I242" s="14"/>
      <c r="J242" s="14"/>
      <c r="K242" s="14"/>
      <c r="L242" s="14"/>
    </row>
    <row r="243" spans="1:12" x14ac:dyDescent="0.2">
      <c r="A243" s="14"/>
      <c r="B243" s="55"/>
      <c r="C243" s="55"/>
      <c r="D243" s="14"/>
      <c r="E243" s="14"/>
      <c r="F243" s="14"/>
      <c r="G243" s="14"/>
      <c r="H243" s="14"/>
      <c r="I243" s="14"/>
      <c r="J243" s="14"/>
      <c r="K243" s="14"/>
      <c r="L243" s="14"/>
    </row>
    <row r="244" spans="1:12" x14ac:dyDescent="0.2">
      <c r="A244" s="14"/>
      <c r="B244" s="55"/>
      <c r="C244" s="55"/>
      <c r="D244" s="14"/>
      <c r="E244" s="14"/>
      <c r="F244" s="14"/>
      <c r="G244" s="14"/>
      <c r="H244" s="14"/>
      <c r="I244" s="14"/>
      <c r="J244" s="14"/>
      <c r="K244" s="14"/>
      <c r="L244" s="14"/>
    </row>
    <row r="245" spans="1:12" x14ac:dyDescent="0.2">
      <c r="A245" s="14"/>
      <c r="B245" s="55"/>
      <c r="C245" s="55"/>
      <c r="D245" s="14"/>
      <c r="E245" s="14"/>
      <c r="F245" s="14"/>
      <c r="G245" s="14"/>
      <c r="H245" s="14"/>
      <c r="I245" s="14"/>
      <c r="J245" s="14"/>
      <c r="K245" s="14"/>
      <c r="L245" s="14"/>
    </row>
    <row r="246" spans="1:12" x14ac:dyDescent="0.2">
      <c r="A246" s="14"/>
      <c r="B246" s="55"/>
      <c r="C246" s="55"/>
      <c r="D246" s="14"/>
      <c r="E246" s="14"/>
      <c r="F246" s="14"/>
      <c r="G246" s="14"/>
      <c r="H246" s="14"/>
      <c r="I246" s="14"/>
      <c r="J246" s="14"/>
      <c r="K246" s="14"/>
      <c r="L246" s="14"/>
    </row>
    <row r="247" spans="1:12" x14ac:dyDescent="0.2">
      <c r="A247" s="14"/>
      <c r="B247" s="55"/>
      <c r="C247" s="55"/>
      <c r="D247" s="14"/>
      <c r="E247" s="14"/>
      <c r="F247" s="14"/>
      <c r="G247" s="14"/>
      <c r="H247" s="14"/>
      <c r="I247" s="14"/>
      <c r="J247" s="14"/>
      <c r="K247" s="14"/>
      <c r="L247" s="14"/>
    </row>
    <row r="248" spans="1:12" x14ac:dyDescent="0.2">
      <c r="A248" s="14"/>
      <c r="B248" s="55"/>
      <c r="C248" s="55"/>
      <c r="D248" s="14"/>
      <c r="E248" s="14"/>
      <c r="F248" s="14"/>
      <c r="G248" s="14"/>
      <c r="H248" s="14"/>
      <c r="I248" s="14"/>
      <c r="J248" s="14"/>
      <c r="K248" s="14"/>
      <c r="L248" s="14"/>
    </row>
    <row r="249" spans="1:12" x14ac:dyDescent="0.2">
      <c r="A249" s="14"/>
      <c r="B249" s="55"/>
      <c r="C249" s="55"/>
      <c r="D249" s="14"/>
      <c r="E249" s="14"/>
      <c r="F249" s="14"/>
      <c r="G249" s="14"/>
      <c r="H249" s="14"/>
      <c r="I249" s="14"/>
      <c r="J249" s="14"/>
      <c r="K249" s="14"/>
      <c r="L249" s="14"/>
    </row>
    <row r="250" spans="1:12" x14ac:dyDescent="0.2">
      <c r="A250" s="14"/>
      <c r="B250" s="55"/>
      <c r="C250" s="55"/>
      <c r="D250" s="14"/>
      <c r="E250" s="14"/>
      <c r="F250" s="14"/>
      <c r="G250" s="14"/>
      <c r="H250" s="14"/>
      <c r="I250" s="14"/>
      <c r="J250" s="14"/>
      <c r="K250" s="14"/>
      <c r="L250" s="14"/>
    </row>
    <row r="251" spans="1:12" x14ac:dyDescent="0.2">
      <c r="A251" s="14"/>
      <c r="B251" s="55"/>
      <c r="C251" s="55"/>
      <c r="D251" s="14"/>
      <c r="E251" s="14"/>
      <c r="F251" s="14"/>
      <c r="G251" s="14"/>
      <c r="H251" s="14"/>
      <c r="I251" s="14"/>
      <c r="J251" s="14"/>
      <c r="K251" s="14"/>
      <c r="L251" s="14"/>
    </row>
    <row r="252" spans="1:12" x14ac:dyDescent="0.2">
      <c r="A252" s="14"/>
      <c r="B252" s="55"/>
      <c r="C252" s="55"/>
      <c r="D252" s="14"/>
      <c r="E252" s="14"/>
      <c r="F252" s="14"/>
      <c r="G252" s="14"/>
      <c r="H252" s="14"/>
      <c r="I252" s="14"/>
      <c r="J252" s="14"/>
      <c r="K252" s="14"/>
      <c r="L252" s="14"/>
    </row>
    <row r="253" spans="1:12" x14ac:dyDescent="0.2">
      <c r="A253" s="14"/>
      <c r="B253" s="55"/>
      <c r="C253" s="55"/>
      <c r="D253" s="14"/>
      <c r="E253" s="14"/>
      <c r="F253" s="14"/>
      <c r="G253" s="14"/>
      <c r="H253" s="14"/>
      <c r="I253" s="14"/>
      <c r="J253" s="14"/>
      <c r="K253" s="14"/>
      <c r="L253" s="14"/>
    </row>
    <row r="254" spans="1:12" x14ac:dyDescent="0.2">
      <c r="A254" s="14"/>
      <c r="B254" s="55"/>
      <c r="C254" s="55"/>
      <c r="D254" s="14"/>
      <c r="E254" s="14"/>
      <c r="F254" s="14"/>
      <c r="G254" s="14"/>
      <c r="H254" s="14"/>
      <c r="I254" s="14"/>
      <c r="J254" s="14"/>
      <c r="K254" s="14"/>
      <c r="L254" s="14"/>
    </row>
    <row r="255" spans="1:12" x14ac:dyDescent="0.2">
      <c r="A255" s="14"/>
      <c r="B255" s="55"/>
      <c r="C255" s="55"/>
      <c r="D255" s="14"/>
      <c r="E255" s="14"/>
      <c r="F255" s="14"/>
      <c r="G255" s="14"/>
      <c r="H255" s="14"/>
      <c r="I255" s="14"/>
      <c r="J255" s="14"/>
      <c r="K255" s="14"/>
      <c r="L255" s="14"/>
    </row>
    <row r="256" spans="1:12" x14ac:dyDescent="0.2">
      <c r="A256" s="14"/>
      <c r="B256" s="55"/>
      <c r="C256" s="55"/>
      <c r="D256" s="14"/>
      <c r="E256" s="14"/>
      <c r="F256" s="14"/>
      <c r="G256" s="14"/>
      <c r="H256" s="14"/>
      <c r="I256" s="14"/>
      <c r="J256" s="14"/>
      <c r="K256" s="14"/>
      <c r="L256" s="14"/>
    </row>
    <row r="257" spans="1:12" x14ac:dyDescent="0.2">
      <c r="A257" s="14"/>
      <c r="B257" s="55"/>
      <c r="C257" s="55"/>
      <c r="D257" s="14"/>
      <c r="E257" s="14"/>
      <c r="F257" s="14"/>
      <c r="G257" s="14"/>
      <c r="H257" s="14"/>
      <c r="I257" s="14"/>
      <c r="J257" s="14"/>
      <c r="K257" s="14"/>
      <c r="L257" s="14"/>
    </row>
    <row r="258" spans="1:12" x14ac:dyDescent="0.2">
      <c r="A258" s="14"/>
      <c r="B258" s="55"/>
      <c r="C258" s="55"/>
      <c r="D258" s="14"/>
      <c r="E258" s="14"/>
      <c r="F258" s="14"/>
      <c r="G258" s="14"/>
      <c r="H258" s="14"/>
      <c r="I258" s="14"/>
      <c r="J258" s="14"/>
      <c r="K258" s="14"/>
      <c r="L258" s="14"/>
    </row>
    <row r="259" spans="1:12" x14ac:dyDescent="0.2">
      <c r="A259" s="14"/>
      <c r="B259" s="55"/>
      <c r="C259" s="55"/>
      <c r="D259" s="14"/>
      <c r="E259" s="14"/>
      <c r="F259" s="14"/>
      <c r="G259" s="14"/>
      <c r="H259" s="14"/>
      <c r="I259" s="14"/>
      <c r="J259" s="14"/>
      <c r="K259" s="14"/>
      <c r="L259" s="14"/>
    </row>
    <row r="260" spans="1:12" x14ac:dyDescent="0.2">
      <c r="A260" s="14"/>
      <c r="B260" s="55"/>
      <c r="C260" s="55"/>
      <c r="D260" s="14"/>
      <c r="E260" s="14"/>
      <c r="F260" s="14"/>
      <c r="G260" s="14"/>
      <c r="H260" s="14"/>
      <c r="I260" s="14"/>
      <c r="J260" s="14"/>
      <c r="K260" s="14"/>
      <c r="L260" s="14"/>
    </row>
    <row r="261" spans="1:12" x14ac:dyDescent="0.2">
      <c r="A261" s="14"/>
      <c r="B261" s="55"/>
      <c r="C261" s="55"/>
      <c r="D261" s="14"/>
      <c r="E261" s="14"/>
      <c r="F261" s="14"/>
      <c r="G261" s="14"/>
      <c r="H261" s="14"/>
      <c r="I261" s="14"/>
      <c r="J261" s="14"/>
      <c r="K261" s="14"/>
      <c r="L261" s="14"/>
    </row>
    <row r="262" spans="1:12" x14ac:dyDescent="0.2">
      <c r="A262" s="14"/>
      <c r="B262" s="55"/>
      <c r="C262" s="55"/>
      <c r="D262" s="14"/>
      <c r="E262" s="14"/>
      <c r="F262" s="14"/>
      <c r="G262" s="14"/>
      <c r="H262" s="14"/>
      <c r="I262" s="14"/>
      <c r="J262" s="14"/>
      <c r="K262" s="14"/>
      <c r="L262" s="14"/>
    </row>
    <row r="263" spans="1:12" x14ac:dyDescent="0.2">
      <c r="A263" s="14"/>
      <c r="B263" s="55"/>
      <c r="C263" s="55"/>
      <c r="D263" s="14"/>
      <c r="E263" s="14"/>
      <c r="F263" s="14"/>
      <c r="G263" s="14"/>
      <c r="H263" s="14"/>
      <c r="I263" s="14"/>
      <c r="J263" s="14"/>
      <c r="K263" s="14"/>
      <c r="L263" s="14"/>
    </row>
    <row r="264" spans="1:12" x14ac:dyDescent="0.2">
      <c r="A264" s="14"/>
      <c r="B264" s="55"/>
      <c r="C264" s="55"/>
      <c r="D264" s="14"/>
      <c r="E264" s="14"/>
      <c r="F264" s="14"/>
      <c r="G264" s="14"/>
      <c r="H264" s="14"/>
      <c r="I264" s="14"/>
      <c r="J264" s="14"/>
      <c r="K264" s="14"/>
      <c r="L264" s="14"/>
    </row>
    <row r="265" spans="1:12" x14ac:dyDescent="0.2">
      <c r="A265" s="14"/>
      <c r="B265" s="55"/>
      <c r="C265" s="55"/>
      <c r="D265" s="14"/>
      <c r="E265" s="14"/>
      <c r="F265" s="14"/>
      <c r="G265" s="14"/>
      <c r="H265" s="14"/>
      <c r="I265" s="14"/>
      <c r="J265" s="14"/>
      <c r="K265" s="14"/>
      <c r="L265" s="14"/>
    </row>
    <row r="266" spans="1:12" x14ac:dyDescent="0.2">
      <c r="A266" s="14"/>
      <c r="B266" s="55"/>
      <c r="C266" s="55"/>
      <c r="D266" s="14"/>
      <c r="E266" s="14"/>
      <c r="F266" s="14"/>
      <c r="G266" s="14"/>
      <c r="H266" s="14"/>
      <c r="I266" s="14"/>
      <c r="J266" s="14"/>
      <c r="K266" s="14"/>
      <c r="L266" s="14"/>
    </row>
    <row r="267" spans="1:12" x14ac:dyDescent="0.2">
      <c r="A267" s="14"/>
      <c r="B267" s="55"/>
      <c r="C267" s="55"/>
      <c r="D267" s="14"/>
      <c r="E267" s="14"/>
      <c r="F267" s="14"/>
      <c r="G267" s="14"/>
      <c r="H267" s="14"/>
      <c r="I267" s="14"/>
      <c r="J267" s="14"/>
      <c r="K267" s="14"/>
      <c r="L267" s="14"/>
    </row>
    <row r="268" spans="1:12" x14ac:dyDescent="0.2">
      <c r="A268" s="14"/>
      <c r="B268" s="55"/>
      <c r="C268" s="55"/>
      <c r="D268" s="14"/>
      <c r="E268" s="14"/>
      <c r="F268" s="14"/>
      <c r="G268" s="14"/>
      <c r="H268" s="14"/>
      <c r="I268" s="14"/>
      <c r="J268" s="14"/>
      <c r="K268" s="14"/>
      <c r="L268" s="14"/>
    </row>
    <row r="269" spans="1:12" x14ac:dyDescent="0.2">
      <c r="A269" s="14"/>
      <c r="B269" s="55"/>
      <c r="C269" s="55"/>
      <c r="D269" s="14"/>
      <c r="E269" s="14"/>
      <c r="F269" s="14"/>
      <c r="G269" s="14"/>
      <c r="H269" s="14"/>
      <c r="I269" s="14"/>
      <c r="J269" s="14"/>
      <c r="K269" s="14"/>
      <c r="L269" s="14"/>
    </row>
    <row r="270" spans="1:12" x14ac:dyDescent="0.2">
      <c r="A270" s="14"/>
      <c r="B270" s="55"/>
      <c r="C270" s="55"/>
      <c r="D270" s="14"/>
      <c r="E270" s="14"/>
      <c r="F270" s="14"/>
      <c r="G270" s="14"/>
      <c r="H270" s="14"/>
      <c r="I270" s="14"/>
      <c r="J270" s="14"/>
      <c r="K270" s="14"/>
      <c r="L270" s="14"/>
    </row>
    <row r="271" spans="1:12" x14ac:dyDescent="0.2">
      <c r="A271" s="14"/>
      <c r="B271" s="55"/>
      <c r="C271" s="55"/>
      <c r="D271" s="14"/>
      <c r="E271" s="14"/>
      <c r="F271" s="14"/>
      <c r="G271" s="14"/>
      <c r="H271" s="14"/>
      <c r="I271" s="14"/>
      <c r="J271" s="14"/>
      <c r="K271" s="14"/>
      <c r="L271" s="14"/>
    </row>
    <row r="272" spans="1:12" x14ac:dyDescent="0.2">
      <c r="A272" s="14"/>
      <c r="B272" s="55"/>
      <c r="C272" s="55"/>
      <c r="D272" s="14"/>
      <c r="E272" s="14"/>
      <c r="F272" s="14"/>
      <c r="G272" s="14"/>
      <c r="H272" s="14"/>
      <c r="I272" s="14"/>
      <c r="J272" s="14"/>
      <c r="K272" s="14"/>
      <c r="L272" s="14"/>
    </row>
    <row r="273" spans="1:12" x14ac:dyDescent="0.2">
      <c r="A273" s="14"/>
      <c r="B273" s="55"/>
      <c r="C273" s="55"/>
      <c r="D273" s="14"/>
      <c r="E273" s="14"/>
      <c r="F273" s="14"/>
      <c r="G273" s="14"/>
      <c r="H273" s="14"/>
      <c r="I273" s="14"/>
      <c r="J273" s="14"/>
      <c r="K273" s="14"/>
      <c r="L273" s="14"/>
    </row>
    <row r="274" spans="1:12" x14ac:dyDescent="0.2">
      <c r="A274" s="14"/>
      <c r="B274" s="55"/>
      <c r="C274" s="55"/>
      <c r="D274" s="14"/>
      <c r="E274" s="14"/>
      <c r="F274" s="14"/>
      <c r="G274" s="14"/>
      <c r="H274" s="14"/>
      <c r="I274" s="14"/>
      <c r="J274" s="14"/>
      <c r="K274" s="14"/>
      <c r="L274" s="14"/>
    </row>
    <row r="275" spans="1:12" x14ac:dyDescent="0.2">
      <c r="A275" s="14"/>
      <c r="B275" s="55"/>
      <c r="C275" s="55"/>
      <c r="D275" s="14"/>
      <c r="E275" s="14"/>
      <c r="F275" s="14"/>
      <c r="G275" s="14"/>
      <c r="H275" s="14"/>
      <c r="I275" s="14"/>
      <c r="J275" s="14"/>
      <c r="K275" s="14"/>
      <c r="L275" s="14"/>
    </row>
    <row r="276" spans="1:12" x14ac:dyDescent="0.2">
      <c r="A276" s="14"/>
      <c r="B276" s="55"/>
      <c r="C276" s="55"/>
      <c r="D276" s="14"/>
      <c r="E276" s="14"/>
      <c r="F276" s="14"/>
      <c r="G276" s="14"/>
      <c r="H276" s="14"/>
      <c r="I276" s="14"/>
      <c r="J276" s="14"/>
      <c r="K276" s="14"/>
      <c r="L276" s="14"/>
    </row>
    <row r="277" spans="1:12" x14ac:dyDescent="0.2">
      <c r="A277" s="14"/>
      <c r="B277" s="55"/>
      <c r="C277" s="55"/>
      <c r="D277" s="14"/>
      <c r="E277" s="14"/>
      <c r="F277" s="14"/>
      <c r="G277" s="14"/>
      <c r="H277" s="14"/>
      <c r="I277" s="14"/>
      <c r="J277" s="14"/>
      <c r="K277" s="14"/>
      <c r="L277" s="14"/>
    </row>
    <row r="278" spans="1:12" x14ac:dyDescent="0.2">
      <c r="A278" s="14"/>
      <c r="B278" s="55"/>
      <c r="C278" s="55"/>
      <c r="D278" s="14"/>
      <c r="E278" s="14"/>
      <c r="F278" s="14"/>
      <c r="G278" s="14"/>
      <c r="H278" s="14"/>
      <c r="I278" s="14"/>
      <c r="J278" s="14"/>
      <c r="K278" s="14"/>
      <c r="L278" s="14"/>
    </row>
    <row r="279" spans="1:12" x14ac:dyDescent="0.2">
      <c r="A279" s="14"/>
      <c r="B279" s="55"/>
      <c r="C279" s="55"/>
      <c r="D279" s="14"/>
      <c r="E279" s="14"/>
      <c r="F279" s="14"/>
      <c r="G279" s="14"/>
      <c r="H279" s="14"/>
      <c r="I279" s="14"/>
      <c r="J279" s="14"/>
      <c r="K279" s="14"/>
      <c r="L279" s="14"/>
    </row>
    <row r="280" spans="1:12" x14ac:dyDescent="0.2">
      <c r="A280" s="14"/>
      <c r="B280" s="55"/>
      <c r="C280" s="55"/>
      <c r="D280" s="14"/>
      <c r="E280" s="14"/>
      <c r="F280" s="14"/>
      <c r="G280" s="14"/>
      <c r="H280" s="14"/>
      <c r="I280" s="14"/>
      <c r="J280" s="14"/>
      <c r="K280" s="14"/>
      <c r="L280" s="14"/>
    </row>
    <row r="281" spans="1:12" x14ac:dyDescent="0.2">
      <c r="A281" s="14"/>
      <c r="B281" s="55"/>
      <c r="C281" s="55"/>
      <c r="D281" s="14"/>
      <c r="E281" s="14"/>
      <c r="F281" s="14"/>
      <c r="G281" s="14"/>
      <c r="H281" s="14"/>
      <c r="I281" s="14"/>
      <c r="J281" s="14"/>
      <c r="K281" s="14"/>
      <c r="L281" s="14"/>
    </row>
    <row r="282" spans="1:12" x14ac:dyDescent="0.2">
      <c r="A282" s="14"/>
      <c r="B282" s="55"/>
      <c r="C282" s="55"/>
      <c r="D282" s="14"/>
      <c r="E282" s="14"/>
      <c r="F282" s="14"/>
      <c r="G282" s="14"/>
      <c r="H282" s="14"/>
      <c r="I282" s="14"/>
      <c r="J282" s="14"/>
      <c r="K282" s="14"/>
      <c r="L282" s="14"/>
    </row>
    <row r="283" spans="1:12" x14ac:dyDescent="0.2">
      <c r="A283" s="14"/>
      <c r="B283" s="55"/>
      <c r="C283" s="55"/>
      <c r="D283" s="14"/>
      <c r="E283" s="14"/>
      <c r="F283" s="14"/>
      <c r="G283" s="14"/>
      <c r="H283" s="14"/>
      <c r="I283" s="14"/>
      <c r="J283" s="14"/>
      <c r="K283" s="14"/>
      <c r="L283" s="14"/>
    </row>
    <row r="284" spans="1:12" x14ac:dyDescent="0.2">
      <c r="A284" s="14"/>
      <c r="B284" s="55"/>
      <c r="C284" s="55"/>
      <c r="D284" s="14"/>
      <c r="E284" s="14"/>
      <c r="F284" s="14"/>
      <c r="G284" s="14"/>
      <c r="H284" s="14"/>
      <c r="I284" s="14"/>
      <c r="J284" s="14"/>
      <c r="K284" s="14"/>
      <c r="L284" s="14"/>
    </row>
    <row r="285" spans="1:12" x14ac:dyDescent="0.2">
      <c r="A285" s="14"/>
      <c r="B285" s="55"/>
      <c r="C285" s="55"/>
      <c r="D285" s="14"/>
      <c r="E285" s="14"/>
      <c r="F285" s="14"/>
      <c r="G285" s="14"/>
      <c r="H285" s="14"/>
      <c r="I285" s="14"/>
      <c r="J285" s="14"/>
      <c r="K285" s="14"/>
      <c r="L285" s="14"/>
    </row>
    <row r="286" spans="1:12" x14ac:dyDescent="0.2">
      <c r="A286" s="14"/>
      <c r="B286" s="55"/>
      <c r="C286" s="55"/>
      <c r="D286" s="14"/>
      <c r="E286" s="14"/>
      <c r="F286" s="14"/>
      <c r="G286" s="14"/>
      <c r="H286" s="14"/>
      <c r="I286" s="14"/>
      <c r="J286" s="14"/>
      <c r="K286" s="14"/>
      <c r="L286" s="14"/>
    </row>
    <row r="287" spans="1:12" x14ac:dyDescent="0.2">
      <c r="A287" s="14"/>
      <c r="B287" s="55"/>
      <c r="C287" s="55"/>
      <c r="D287" s="14"/>
      <c r="E287" s="14"/>
      <c r="F287" s="14"/>
      <c r="G287" s="14"/>
      <c r="H287" s="14"/>
      <c r="I287" s="14"/>
      <c r="J287" s="14"/>
      <c r="K287" s="14"/>
      <c r="L287" s="14"/>
    </row>
    <row r="288" spans="1:12" x14ac:dyDescent="0.2">
      <c r="A288" s="14"/>
      <c r="B288" s="55"/>
      <c r="C288" s="55"/>
      <c r="D288" s="14"/>
      <c r="E288" s="14"/>
      <c r="F288" s="14"/>
      <c r="G288" s="14"/>
      <c r="H288" s="14"/>
      <c r="I288" s="14"/>
      <c r="J288" s="14"/>
      <c r="K288" s="14"/>
      <c r="L288" s="14"/>
    </row>
    <row r="289" spans="1:12" x14ac:dyDescent="0.2">
      <c r="A289" s="14"/>
      <c r="B289" s="55"/>
      <c r="C289" s="55"/>
      <c r="D289" s="14"/>
      <c r="E289" s="14"/>
      <c r="F289" s="14"/>
      <c r="G289" s="14"/>
      <c r="H289" s="14"/>
      <c r="I289" s="14"/>
      <c r="J289" s="14"/>
      <c r="K289" s="14"/>
      <c r="L289" s="14"/>
    </row>
    <row r="290" spans="1:12" x14ac:dyDescent="0.2">
      <c r="A290" s="14"/>
      <c r="B290" s="55"/>
      <c r="C290" s="55"/>
      <c r="D290" s="14"/>
      <c r="E290" s="14"/>
      <c r="F290" s="14"/>
      <c r="G290" s="14"/>
      <c r="H290" s="14"/>
      <c r="I290" s="14"/>
      <c r="J290" s="14"/>
      <c r="K290" s="14"/>
      <c r="L290" s="14"/>
    </row>
    <row r="291" spans="1:12" x14ac:dyDescent="0.2">
      <c r="A291" s="14"/>
      <c r="B291" s="55"/>
      <c r="C291" s="55"/>
      <c r="D291" s="14"/>
      <c r="E291" s="14"/>
      <c r="F291" s="14"/>
      <c r="G291" s="14"/>
      <c r="H291" s="14"/>
      <c r="I291" s="14"/>
      <c r="J291" s="14"/>
      <c r="K291" s="14"/>
      <c r="L291" s="14"/>
    </row>
    <row r="292" spans="1:12" x14ac:dyDescent="0.2">
      <c r="A292" s="14"/>
      <c r="B292" s="55"/>
      <c r="C292" s="55"/>
      <c r="D292" s="14"/>
      <c r="E292" s="14"/>
      <c r="F292" s="14"/>
      <c r="G292" s="14"/>
      <c r="H292" s="14"/>
      <c r="I292" s="14"/>
      <c r="J292" s="14"/>
      <c r="K292" s="14"/>
      <c r="L292" s="14"/>
    </row>
    <row r="293" spans="1:12" x14ac:dyDescent="0.2">
      <c r="A293" s="14"/>
      <c r="B293" s="55"/>
      <c r="C293" s="55"/>
      <c r="D293" s="14"/>
      <c r="E293" s="14"/>
      <c r="F293" s="14"/>
      <c r="G293" s="14"/>
      <c r="H293" s="14"/>
      <c r="I293" s="14"/>
      <c r="J293" s="14"/>
      <c r="K293" s="14"/>
      <c r="L293" s="14"/>
    </row>
    <row r="294" spans="1:12" x14ac:dyDescent="0.2">
      <c r="A294" s="14"/>
      <c r="B294" s="55"/>
      <c r="C294" s="55"/>
      <c r="D294" s="14"/>
      <c r="E294" s="14"/>
      <c r="F294" s="14"/>
      <c r="G294" s="14"/>
      <c r="H294" s="14"/>
      <c r="I294" s="14"/>
      <c r="J294" s="14"/>
      <c r="K294" s="14"/>
      <c r="L294" s="14"/>
    </row>
    <row r="295" spans="1:12" x14ac:dyDescent="0.2">
      <c r="A295" s="14"/>
      <c r="B295" s="55"/>
      <c r="C295" s="55"/>
      <c r="D295" s="14"/>
      <c r="E295" s="14"/>
      <c r="F295" s="14"/>
      <c r="G295" s="14"/>
      <c r="H295" s="14"/>
      <c r="I295" s="14"/>
      <c r="J295" s="14"/>
      <c r="K295" s="14"/>
      <c r="L295" s="14"/>
    </row>
    <row r="296" spans="1:12" x14ac:dyDescent="0.2">
      <c r="A296" s="14"/>
      <c r="B296" s="55"/>
      <c r="C296" s="55"/>
      <c r="D296" s="14"/>
      <c r="E296" s="14"/>
      <c r="F296" s="14"/>
      <c r="G296" s="14"/>
      <c r="H296" s="14"/>
      <c r="I296" s="14"/>
      <c r="J296" s="14"/>
      <c r="K296" s="14"/>
      <c r="L296" s="14"/>
    </row>
    <row r="297" spans="1:12" x14ac:dyDescent="0.2">
      <c r="A297" s="14"/>
      <c r="B297" s="55"/>
      <c r="C297" s="55"/>
      <c r="D297" s="14"/>
      <c r="E297" s="14"/>
      <c r="F297" s="14"/>
      <c r="G297" s="14"/>
      <c r="H297" s="14"/>
      <c r="I297" s="14"/>
      <c r="J297" s="14"/>
      <c r="K297" s="14"/>
      <c r="L297" s="14"/>
    </row>
    <row r="298" spans="1:12" x14ac:dyDescent="0.2">
      <c r="A298" s="14"/>
      <c r="B298" s="55"/>
      <c r="C298" s="55"/>
      <c r="D298" s="14"/>
      <c r="E298" s="14"/>
      <c r="F298" s="14"/>
      <c r="G298" s="14"/>
      <c r="H298" s="14"/>
      <c r="I298" s="14"/>
      <c r="J298" s="14"/>
      <c r="K298" s="14"/>
      <c r="L298" s="14"/>
    </row>
    <row r="299" spans="1:12" x14ac:dyDescent="0.2">
      <c r="A299" s="14"/>
      <c r="B299" s="55"/>
      <c r="C299" s="55"/>
      <c r="D299" s="14"/>
      <c r="E299" s="14"/>
      <c r="F299" s="14"/>
      <c r="G299" s="14"/>
      <c r="H299" s="14"/>
      <c r="I299" s="14"/>
      <c r="J299" s="14"/>
      <c r="K299" s="14"/>
      <c r="L299" s="14"/>
    </row>
    <row r="300" spans="1:12" x14ac:dyDescent="0.2">
      <c r="A300" s="14"/>
      <c r="B300" s="55"/>
      <c r="C300" s="55"/>
      <c r="D300" s="14"/>
      <c r="E300" s="14"/>
      <c r="F300" s="14"/>
      <c r="G300" s="14"/>
      <c r="H300" s="14"/>
      <c r="I300" s="14"/>
      <c r="J300" s="14"/>
      <c r="K300" s="14"/>
      <c r="L300" s="14"/>
    </row>
    <row r="301" spans="1:12" x14ac:dyDescent="0.2">
      <c r="A301" s="14"/>
      <c r="B301" s="55"/>
      <c r="C301" s="55"/>
      <c r="D301" s="14"/>
      <c r="E301" s="14"/>
      <c r="F301" s="14"/>
      <c r="G301" s="14"/>
      <c r="H301" s="14"/>
      <c r="I301" s="14"/>
      <c r="J301" s="14"/>
      <c r="K301" s="14"/>
      <c r="L301" s="14"/>
    </row>
    <row r="302" spans="1:12" x14ac:dyDescent="0.2">
      <c r="A302" s="14"/>
      <c r="B302" s="55"/>
      <c r="C302" s="55"/>
      <c r="D302" s="14"/>
      <c r="E302" s="14"/>
      <c r="F302" s="14"/>
      <c r="G302" s="14"/>
      <c r="H302" s="14"/>
      <c r="I302" s="14"/>
      <c r="J302" s="14"/>
      <c r="K302" s="14"/>
      <c r="L302" s="14"/>
    </row>
    <row r="303" spans="1:12" x14ac:dyDescent="0.2">
      <c r="A303" s="14"/>
      <c r="B303" s="55"/>
      <c r="C303" s="55"/>
      <c r="D303" s="14"/>
      <c r="E303" s="14"/>
      <c r="F303" s="14"/>
      <c r="G303" s="14"/>
      <c r="H303" s="14"/>
      <c r="I303" s="14"/>
      <c r="J303" s="14"/>
      <c r="K303" s="14"/>
      <c r="L303" s="14"/>
    </row>
    <row r="304" spans="1:12" x14ac:dyDescent="0.2">
      <c r="A304" s="14"/>
      <c r="B304" s="55"/>
      <c r="C304" s="55"/>
      <c r="D304" s="14"/>
      <c r="E304" s="14"/>
      <c r="F304" s="14"/>
      <c r="G304" s="14"/>
      <c r="H304" s="14"/>
      <c r="I304" s="14"/>
      <c r="J304" s="14"/>
      <c r="K304" s="14"/>
      <c r="L304" s="14"/>
    </row>
    <row r="305" spans="1:12" x14ac:dyDescent="0.2">
      <c r="A305" s="14"/>
      <c r="B305" s="55"/>
      <c r="C305" s="55"/>
      <c r="D305" s="14"/>
      <c r="E305" s="14"/>
      <c r="F305" s="14"/>
      <c r="G305" s="14"/>
      <c r="H305" s="14"/>
      <c r="I305" s="14"/>
      <c r="J305" s="14"/>
      <c r="K305" s="14"/>
      <c r="L305" s="14"/>
    </row>
    <row r="306" spans="1:12" x14ac:dyDescent="0.2">
      <c r="A306" s="14"/>
      <c r="B306" s="55"/>
      <c r="C306" s="55"/>
      <c r="D306" s="14"/>
      <c r="E306" s="14"/>
      <c r="F306" s="14"/>
      <c r="G306" s="14"/>
      <c r="H306" s="14"/>
      <c r="I306" s="14"/>
      <c r="J306" s="14"/>
      <c r="K306" s="14"/>
      <c r="L306" s="14"/>
    </row>
    <row r="307" spans="1:12" x14ac:dyDescent="0.2">
      <c r="A307" s="14"/>
      <c r="B307" s="55"/>
      <c r="C307" s="55"/>
      <c r="D307" s="14"/>
      <c r="E307" s="14"/>
      <c r="F307" s="14"/>
      <c r="G307" s="14"/>
      <c r="H307" s="14"/>
      <c r="I307" s="14"/>
      <c r="J307" s="14"/>
      <c r="K307" s="14"/>
      <c r="L307" s="14"/>
    </row>
    <row r="308" spans="1:12" x14ac:dyDescent="0.2">
      <c r="A308" s="14"/>
      <c r="B308" s="55"/>
      <c r="C308" s="55"/>
      <c r="D308" s="14"/>
      <c r="E308" s="14"/>
      <c r="F308" s="14"/>
      <c r="G308" s="14"/>
      <c r="H308" s="14"/>
      <c r="I308" s="14"/>
      <c r="J308" s="14"/>
      <c r="K308" s="14"/>
      <c r="L308" s="14"/>
    </row>
    <row r="309" spans="1:12" x14ac:dyDescent="0.2">
      <c r="A309" s="14"/>
      <c r="B309" s="55"/>
      <c r="C309" s="55"/>
      <c r="D309" s="14"/>
      <c r="E309" s="14"/>
      <c r="F309" s="14"/>
      <c r="G309" s="14"/>
      <c r="H309" s="14"/>
      <c r="I309" s="14"/>
      <c r="J309" s="14"/>
      <c r="K309" s="14"/>
      <c r="L309" s="14"/>
    </row>
    <row r="310" spans="1:12" x14ac:dyDescent="0.2">
      <c r="A310" s="14"/>
      <c r="B310" s="55"/>
      <c r="C310" s="55"/>
      <c r="D310" s="14"/>
      <c r="E310" s="14"/>
      <c r="F310" s="14"/>
      <c r="G310" s="14"/>
      <c r="H310" s="14"/>
      <c r="I310" s="14"/>
      <c r="J310" s="14"/>
      <c r="K310" s="14"/>
      <c r="L310" s="14"/>
    </row>
    <row r="311" spans="1:12" x14ac:dyDescent="0.2">
      <c r="A311" s="14"/>
      <c r="B311" s="55"/>
      <c r="C311" s="55"/>
      <c r="D311" s="14"/>
      <c r="E311" s="14"/>
      <c r="F311" s="14"/>
      <c r="G311" s="14"/>
      <c r="H311" s="14"/>
      <c r="I311" s="14"/>
      <c r="J311" s="14"/>
      <c r="K311" s="14"/>
      <c r="L311" s="14"/>
    </row>
    <row r="312" spans="1:12" x14ac:dyDescent="0.2">
      <c r="A312" s="14"/>
      <c r="B312" s="55"/>
      <c r="C312" s="55"/>
      <c r="D312" s="14"/>
      <c r="E312" s="14"/>
      <c r="F312" s="14"/>
      <c r="G312" s="14"/>
      <c r="H312" s="14"/>
      <c r="I312" s="14"/>
      <c r="J312" s="14"/>
      <c r="K312" s="14"/>
      <c r="L312" s="14"/>
    </row>
    <row r="313" spans="1:12" x14ac:dyDescent="0.2">
      <c r="A313" s="14"/>
      <c r="B313" s="55"/>
      <c r="C313" s="55"/>
      <c r="D313" s="14"/>
      <c r="E313" s="14"/>
      <c r="F313" s="14"/>
      <c r="G313" s="14"/>
      <c r="H313" s="14"/>
      <c r="I313" s="14"/>
      <c r="J313" s="14"/>
      <c r="K313" s="14"/>
      <c r="L313" s="14"/>
    </row>
    <row r="314" spans="1:12" x14ac:dyDescent="0.2">
      <c r="A314" s="14"/>
      <c r="B314" s="55"/>
      <c r="C314" s="55"/>
      <c r="D314" s="14"/>
      <c r="E314" s="14"/>
      <c r="F314" s="14"/>
      <c r="G314" s="14"/>
      <c r="H314" s="14"/>
      <c r="I314" s="14"/>
      <c r="J314" s="14"/>
      <c r="K314" s="14"/>
      <c r="L314" s="14"/>
    </row>
    <row r="315" spans="1:12" x14ac:dyDescent="0.2">
      <c r="A315" s="14"/>
      <c r="B315" s="55"/>
      <c r="C315" s="55"/>
      <c r="D315" s="14"/>
      <c r="E315" s="14"/>
      <c r="F315" s="14"/>
      <c r="G315" s="14"/>
      <c r="H315" s="14"/>
      <c r="I315" s="14"/>
      <c r="J315" s="14"/>
      <c r="K315" s="14"/>
      <c r="L315" s="14"/>
    </row>
    <row r="316" spans="1:12" x14ac:dyDescent="0.2">
      <c r="A316" s="14"/>
      <c r="B316" s="55"/>
      <c r="C316" s="55"/>
      <c r="D316" s="14"/>
      <c r="E316" s="14"/>
      <c r="F316" s="14"/>
      <c r="G316" s="14"/>
      <c r="H316" s="14"/>
      <c r="I316" s="14"/>
      <c r="J316" s="14"/>
      <c r="K316" s="14"/>
      <c r="L316" s="14"/>
    </row>
    <row r="317" spans="1:12" x14ac:dyDescent="0.2">
      <c r="A317" s="14"/>
      <c r="B317" s="55"/>
      <c r="C317" s="55"/>
      <c r="D317" s="14"/>
      <c r="E317" s="14"/>
      <c r="F317" s="14"/>
      <c r="G317" s="14"/>
      <c r="H317" s="14"/>
      <c r="I317" s="14"/>
      <c r="J317" s="14"/>
      <c r="K317" s="14"/>
      <c r="L317" s="14"/>
    </row>
    <row r="318" spans="1:12" x14ac:dyDescent="0.2">
      <c r="A318" s="14"/>
      <c r="B318" s="55"/>
      <c r="C318" s="55"/>
      <c r="D318" s="14"/>
      <c r="E318" s="14"/>
      <c r="F318" s="14"/>
      <c r="G318" s="14"/>
      <c r="H318" s="14"/>
      <c r="I318" s="14"/>
      <c r="J318" s="14"/>
      <c r="K318" s="14"/>
      <c r="L318" s="14"/>
    </row>
    <row r="319" spans="1:12" x14ac:dyDescent="0.2">
      <c r="A319" s="14"/>
      <c r="B319" s="55"/>
      <c r="C319" s="55"/>
      <c r="D319" s="14"/>
      <c r="E319" s="14"/>
      <c r="F319" s="14"/>
      <c r="G319" s="14"/>
      <c r="H319" s="14"/>
      <c r="I319" s="14"/>
      <c r="J319" s="14"/>
      <c r="K319" s="14"/>
      <c r="L319" s="14"/>
    </row>
    <row r="320" spans="1:12" x14ac:dyDescent="0.2">
      <c r="A320" s="14"/>
      <c r="B320" s="55"/>
      <c r="C320" s="55"/>
      <c r="D320" s="14"/>
      <c r="E320" s="14"/>
      <c r="F320" s="14"/>
      <c r="G320" s="14"/>
      <c r="H320" s="14"/>
      <c r="I320" s="14"/>
      <c r="J320" s="14"/>
      <c r="K320" s="14"/>
      <c r="L320" s="14"/>
    </row>
    <row r="321" spans="1:12" x14ac:dyDescent="0.2">
      <c r="A321" s="14"/>
      <c r="B321" s="55"/>
      <c r="C321" s="55"/>
      <c r="D321" s="14"/>
      <c r="E321" s="14"/>
      <c r="F321" s="14"/>
      <c r="G321" s="14"/>
      <c r="H321" s="14"/>
      <c r="I321" s="14"/>
      <c r="J321" s="14"/>
      <c r="K321" s="14"/>
      <c r="L321" s="14"/>
    </row>
    <row r="322" spans="1:12" x14ac:dyDescent="0.2">
      <c r="A322" s="14"/>
      <c r="B322" s="55"/>
      <c r="C322" s="55"/>
      <c r="D322" s="14"/>
      <c r="E322" s="14"/>
      <c r="F322" s="14"/>
      <c r="G322" s="14"/>
      <c r="H322" s="14"/>
      <c r="I322" s="14"/>
      <c r="J322" s="14"/>
      <c r="K322" s="14"/>
      <c r="L322" s="14"/>
    </row>
    <row r="323" spans="1:12" x14ac:dyDescent="0.2">
      <c r="A323" s="14"/>
      <c r="B323" s="55"/>
      <c r="C323" s="55"/>
      <c r="D323" s="14"/>
      <c r="E323" s="14"/>
      <c r="F323" s="14"/>
      <c r="G323" s="14"/>
      <c r="H323" s="14"/>
      <c r="I323" s="14"/>
      <c r="J323" s="14"/>
      <c r="K323" s="14"/>
      <c r="L323" s="14"/>
    </row>
    <row r="324" spans="1:12" x14ac:dyDescent="0.2">
      <c r="A324" s="14"/>
      <c r="B324" s="55"/>
      <c r="C324" s="55"/>
      <c r="D324" s="14"/>
      <c r="E324" s="14"/>
      <c r="F324" s="14"/>
      <c r="G324" s="14"/>
      <c r="H324" s="14"/>
      <c r="I324" s="14"/>
      <c r="J324" s="14"/>
      <c r="K324" s="14"/>
      <c r="L324" s="14"/>
    </row>
    <row r="325" spans="1:12" x14ac:dyDescent="0.2">
      <c r="A325" s="14"/>
      <c r="B325" s="55"/>
      <c r="C325" s="55"/>
      <c r="D325" s="14"/>
      <c r="E325" s="14"/>
      <c r="F325" s="14"/>
      <c r="G325" s="14"/>
      <c r="H325" s="14"/>
      <c r="I325" s="14"/>
      <c r="J325" s="14"/>
      <c r="K325" s="14"/>
      <c r="L325" s="14"/>
    </row>
    <row r="326" spans="1:12" x14ac:dyDescent="0.2">
      <c r="A326" s="14"/>
      <c r="B326" s="55"/>
      <c r="C326" s="55"/>
      <c r="D326" s="14"/>
      <c r="E326" s="14"/>
      <c r="F326" s="14"/>
      <c r="G326" s="14"/>
      <c r="H326" s="14"/>
      <c r="I326" s="14"/>
      <c r="J326" s="14"/>
      <c r="K326" s="14"/>
      <c r="L326" s="14"/>
    </row>
    <row r="327" spans="1:12" x14ac:dyDescent="0.2">
      <c r="A327" s="14"/>
      <c r="B327" s="55"/>
      <c r="C327" s="55"/>
      <c r="D327" s="14"/>
      <c r="E327" s="14"/>
      <c r="F327" s="14"/>
      <c r="G327" s="14"/>
      <c r="H327" s="14"/>
      <c r="I327" s="14"/>
      <c r="J327" s="14"/>
      <c r="K327" s="14"/>
      <c r="L327" s="14"/>
    </row>
  </sheetData>
  <sheetProtection algorithmName="SHA-512" hashValue="dTcABDXnxR8fSPhqa94QiU3C6VMZndPAXWuhElmlmcv9GKNFqjPli+C9ewjz6ggLoEpA4RjY4hBECmWQaBStmg==" saltValue="0PTnDEdPg3o4M5BuXS0xSw==" spinCount="100000" sheet="1" selectLockedCells="1"/>
  <mergeCells count="174">
    <mergeCell ref="B11:G11"/>
    <mergeCell ref="H11:I11"/>
    <mergeCell ref="B12:C12"/>
    <mergeCell ref="E12:G12"/>
    <mergeCell ref="H12:I12"/>
    <mergeCell ref="B13:C13"/>
    <mergeCell ref="E13:G13"/>
    <mergeCell ref="H13:I13"/>
    <mergeCell ref="A6:L6"/>
    <mergeCell ref="A7:L7"/>
    <mergeCell ref="A8:L8"/>
    <mergeCell ref="A9:L9"/>
    <mergeCell ref="B10:G10"/>
    <mergeCell ref="H10:I10"/>
    <mergeCell ref="A14:L14"/>
    <mergeCell ref="A15:L15"/>
    <mergeCell ref="A16:A18"/>
    <mergeCell ref="B16:C18"/>
    <mergeCell ref="D16:D18"/>
    <mergeCell ref="E16:J16"/>
    <mergeCell ref="K16:L17"/>
    <mergeCell ref="E17:F17"/>
    <mergeCell ref="G17:H17"/>
    <mergeCell ref="I17:J17"/>
    <mergeCell ref="B24:C24"/>
    <mergeCell ref="B25:C25"/>
    <mergeCell ref="B26:C26"/>
    <mergeCell ref="B27:C27"/>
    <mergeCell ref="B28:C28"/>
    <mergeCell ref="D28:L28"/>
    <mergeCell ref="B19:C19"/>
    <mergeCell ref="D19:L19"/>
    <mergeCell ref="B20:C20"/>
    <mergeCell ref="B21:C21"/>
    <mergeCell ref="B22:C22"/>
    <mergeCell ref="B23:C23"/>
    <mergeCell ref="B35:C35"/>
    <mergeCell ref="B36:C36"/>
    <mergeCell ref="B37:C37"/>
    <mergeCell ref="B38:C38"/>
    <mergeCell ref="B39:C39"/>
    <mergeCell ref="B40:C40"/>
    <mergeCell ref="B29:C29"/>
    <mergeCell ref="B30:C30"/>
    <mergeCell ref="B31:C31"/>
    <mergeCell ref="B32:C32"/>
    <mergeCell ref="B33:C33"/>
    <mergeCell ref="B34:C34"/>
    <mergeCell ref="B47:C47"/>
    <mergeCell ref="D47:L47"/>
    <mergeCell ref="B48:C48"/>
    <mergeCell ref="B49:C49"/>
    <mergeCell ref="B50:C50"/>
    <mergeCell ref="B51:C51"/>
    <mergeCell ref="B41:C41"/>
    <mergeCell ref="B42:C42"/>
    <mergeCell ref="B43:C43"/>
    <mergeCell ref="B44:C44"/>
    <mergeCell ref="B45:C45"/>
    <mergeCell ref="B46:C46"/>
    <mergeCell ref="A58:L58"/>
    <mergeCell ref="A59:L59"/>
    <mergeCell ref="A60:L60"/>
    <mergeCell ref="B61:G61"/>
    <mergeCell ref="H61:I61"/>
    <mergeCell ref="B62:G62"/>
    <mergeCell ref="H62:I62"/>
    <mergeCell ref="B52:C52"/>
    <mergeCell ref="B53:C53"/>
    <mergeCell ref="B54:C54"/>
    <mergeCell ref="B55:C55"/>
    <mergeCell ref="B56:C56"/>
    <mergeCell ref="A57:L57"/>
    <mergeCell ref="D66:D68"/>
    <mergeCell ref="E66:J66"/>
    <mergeCell ref="K66:L67"/>
    <mergeCell ref="E67:F67"/>
    <mergeCell ref="G67:H67"/>
    <mergeCell ref="I67:J67"/>
    <mergeCell ref="B63:C63"/>
    <mergeCell ref="E63:G63"/>
    <mergeCell ref="H63:I63"/>
    <mergeCell ref="B64:C64"/>
    <mergeCell ref="E64:G64"/>
    <mergeCell ref="H64:I64"/>
    <mergeCell ref="B69:C69"/>
    <mergeCell ref="B70:C70"/>
    <mergeCell ref="B71:C71"/>
    <mergeCell ref="B72:C72"/>
    <mergeCell ref="B73:C73"/>
    <mergeCell ref="B74:C74"/>
    <mergeCell ref="B65:C65"/>
    <mergeCell ref="A66:A68"/>
    <mergeCell ref="B66:C68"/>
    <mergeCell ref="B81:C81"/>
    <mergeCell ref="B82:C82"/>
    <mergeCell ref="B83:C83"/>
    <mergeCell ref="B84:C84"/>
    <mergeCell ref="B85:C85"/>
    <mergeCell ref="B86:C86"/>
    <mergeCell ref="B75:C75"/>
    <mergeCell ref="B76:C76"/>
    <mergeCell ref="B77:C77"/>
    <mergeCell ref="B78:C78"/>
    <mergeCell ref="B79:C79"/>
    <mergeCell ref="B80:C80"/>
    <mergeCell ref="B93:C93"/>
    <mergeCell ref="B94:C94"/>
    <mergeCell ref="B95:C95"/>
    <mergeCell ref="B96:C96"/>
    <mergeCell ref="B97:C97"/>
    <mergeCell ref="B98:C98"/>
    <mergeCell ref="B87:C87"/>
    <mergeCell ref="B88:C88"/>
    <mergeCell ref="B89:C89"/>
    <mergeCell ref="B90:C90"/>
    <mergeCell ref="B91:C91"/>
    <mergeCell ref="B92:C92"/>
    <mergeCell ref="B105:C105"/>
    <mergeCell ref="B106:C106"/>
    <mergeCell ref="B107:C107"/>
    <mergeCell ref="B108:C108"/>
    <mergeCell ref="B109:C109"/>
    <mergeCell ref="B110:C110"/>
    <mergeCell ref="B99:C99"/>
    <mergeCell ref="B100:C100"/>
    <mergeCell ref="B101:C101"/>
    <mergeCell ref="B102:C102"/>
    <mergeCell ref="B103:C103"/>
    <mergeCell ref="B104:C104"/>
    <mergeCell ref="B117:G117"/>
    <mergeCell ref="H117:I117"/>
    <mergeCell ref="B118:C118"/>
    <mergeCell ref="E118:G118"/>
    <mergeCell ref="H118:I118"/>
    <mergeCell ref="B119:C119"/>
    <mergeCell ref="E119:G119"/>
    <mergeCell ref="H119:I119"/>
    <mergeCell ref="B111:C111"/>
    <mergeCell ref="A112:L112"/>
    <mergeCell ref="A113:L113"/>
    <mergeCell ref="A114:L114"/>
    <mergeCell ref="A115:L115"/>
    <mergeCell ref="B116:G116"/>
    <mergeCell ref="H116:I116"/>
    <mergeCell ref="B124:C124"/>
    <mergeCell ref="D124:L124"/>
    <mergeCell ref="B125:C125"/>
    <mergeCell ref="B126:C126"/>
    <mergeCell ref="B127:C127"/>
    <mergeCell ref="B128:C128"/>
    <mergeCell ref="B120:C120"/>
    <mergeCell ref="A121:A123"/>
    <mergeCell ref="B121:C123"/>
    <mergeCell ref="D121:D123"/>
    <mergeCell ref="E121:J121"/>
    <mergeCell ref="K121:L122"/>
    <mergeCell ref="E122:F122"/>
    <mergeCell ref="G122:H122"/>
    <mergeCell ref="I122:J122"/>
    <mergeCell ref="A141:B141"/>
    <mergeCell ref="A142:B142"/>
    <mergeCell ref="A135:B135"/>
    <mergeCell ref="A136:B136"/>
    <mergeCell ref="A137:B137"/>
    <mergeCell ref="A138:B138"/>
    <mergeCell ref="A139:B139"/>
    <mergeCell ref="A140:B140"/>
    <mergeCell ref="B129:C129"/>
    <mergeCell ref="B130:C130"/>
    <mergeCell ref="B131:C131"/>
    <mergeCell ref="B132:C132"/>
    <mergeCell ref="B133:C133"/>
    <mergeCell ref="B134:C134"/>
  </mergeCells>
  <conditionalFormatting sqref="A135:L139 A20:L22 A29:L34 A45:L46 A26:L27 A39:L43">
    <cfRule type="expression" dxfId="27" priority="6">
      <formula>$L$12&lt;&gt;"Design-Build"</formula>
    </cfRule>
  </conditionalFormatting>
  <conditionalFormatting sqref="B10:B13 E12:E13 J10:J13 L10:L13 D137 D141">
    <cfRule type="containsBlanks" dxfId="26" priority="7">
      <formula>LEN(TRIM(B10))=0</formula>
    </cfRule>
  </conditionalFormatting>
  <conditionalFormatting sqref="A44:L44">
    <cfRule type="expression" dxfId="25" priority="5">
      <formula>$L$12&lt;&gt;"Design-Build"</formula>
    </cfRule>
  </conditionalFormatting>
  <conditionalFormatting sqref="A24:L24">
    <cfRule type="expression" dxfId="24" priority="4">
      <formula>$L$12&lt;&gt;"Design-Build"</formula>
    </cfRule>
  </conditionalFormatting>
  <conditionalFormatting sqref="A23:L23">
    <cfRule type="expression" dxfId="23" priority="3">
      <formula>$L$12&lt;&gt;"Design-Build"</formula>
    </cfRule>
  </conditionalFormatting>
  <conditionalFormatting sqref="A25:L25">
    <cfRule type="expression" dxfId="22" priority="2">
      <formula>$L$12&lt;&gt;"Design-Build"</formula>
    </cfRule>
  </conditionalFormatting>
  <conditionalFormatting sqref="A35:L38">
    <cfRule type="expression" dxfId="21" priority="1">
      <formula>$L$12&lt;&gt;"Design-Build"</formula>
    </cfRule>
  </conditionalFormatting>
  <dataValidations count="3">
    <dataValidation type="list" allowBlank="1" showInputMessage="1" showErrorMessage="1" sqref="L12">
      <formula1>"Design-Build,Design-Bid-Build,PQSP,JOC"</formula1>
    </dataValidation>
    <dataValidation allowBlank="1" showInputMessage="1" showErrorMessage="1" prompt="Include Task Order Number, if applicable." sqref="J12"/>
    <dataValidation allowBlank="1" showInputMessage="1" showErrorMessage="1" prompt="If Overhead &amp; Profit does not apply to General Requirements, rename this row as &quot;Not Used&quot; enter General Requirements in the red section below." sqref="B48:D48"/>
  </dataValidations>
  <printOptions horizontalCentered="1"/>
  <pageMargins left="0.375" right="0.375" top="0.25" bottom="0.25" header="0" footer="0"/>
  <pageSetup scale="77" fitToHeight="0" orientation="landscape" r:id="rId1"/>
  <headerFooter alignWithMargins="0"/>
  <rowBreaks count="2" manualBreakCount="2">
    <brk id="56" max="11" man="1"/>
    <brk id="11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10</vt:i4>
      </vt:variant>
    </vt:vector>
  </HeadingPairs>
  <TitlesOfParts>
    <vt:vector size="26" baseType="lpstr">
      <vt:lpstr>Summary Payment Certification</vt:lpstr>
      <vt:lpstr>Project 1 - Payment Cert</vt:lpstr>
      <vt:lpstr>Project 1 - Items of Work</vt:lpstr>
      <vt:lpstr>Project 1 - Changes</vt:lpstr>
      <vt:lpstr>Project 2 - Payment Cert</vt:lpstr>
      <vt:lpstr>Project 2 - Items of Work</vt:lpstr>
      <vt:lpstr>Project 2 - Changes</vt:lpstr>
      <vt:lpstr>Project 3 - Payment Cert</vt:lpstr>
      <vt:lpstr>Project 3 - Items of Work</vt:lpstr>
      <vt:lpstr>Project 3 - Changes</vt:lpstr>
      <vt:lpstr>Project 4 - Payment Cert</vt:lpstr>
      <vt:lpstr>Project 4 - Items of Work</vt:lpstr>
      <vt:lpstr>Project 4 - Changes</vt:lpstr>
      <vt:lpstr>Project 5 - Payment Cert</vt:lpstr>
      <vt:lpstr>Project 5 - Items of Work</vt:lpstr>
      <vt:lpstr>Project 5 - Changes</vt:lpstr>
      <vt:lpstr>'Project 1 - Changes'!Print_Area</vt:lpstr>
      <vt:lpstr>'Project 1 - Items of Work'!Print_Area</vt:lpstr>
      <vt:lpstr>'Project 2 - Changes'!Print_Area</vt:lpstr>
      <vt:lpstr>'Project 2 - Items of Work'!Print_Area</vt:lpstr>
      <vt:lpstr>'Project 3 - Changes'!Print_Area</vt:lpstr>
      <vt:lpstr>'Project 3 - Items of Work'!Print_Area</vt:lpstr>
      <vt:lpstr>'Project 4 - Changes'!Print_Area</vt:lpstr>
      <vt:lpstr>'Project 4 - Items of Work'!Print_Area</vt:lpstr>
      <vt:lpstr>'Project 5 - Changes'!Print_Area</vt:lpstr>
      <vt:lpstr>'Project 5 - Items of Work'!Print_Area</vt:lpstr>
    </vt:vector>
  </TitlesOfParts>
  <Company>Boeing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Farrell</dc:creator>
  <cp:lastModifiedBy>Ulysses Gatdula</cp:lastModifiedBy>
  <cp:lastPrinted>2022-06-22T13:32:18Z</cp:lastPrinted>
  <dcterms:created xsi:type="dcterms:W3CDTF">2010-05-03T22:45:30Z</dcterms:created>
  <dcterms:modified xsi:type="dcterms:W3CDTF">2022-06-22T13:32:35Z</dcterms:modified>
</cp:coreProperties>
</file>