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1 Quality\FORMS\06 CP - Construction Phase\~cp-0197-professional-services-invoice\2023.08.30\"/>
    </mc:Choice>
  </mc:AlternateContent>
  <workbookProtection workbookAlgorithmName="SHA-512" workbookHashValue="gWNMux0oytxgAYh6G+M7YlKNwWZdnSpKpCVfOeRs0+KyJLcuNbrhJ33pHgiQ0M39W5giJCGtLxqw3KInyBl2LA==" workbookSaltValue="yYkJMgaQCI0bq+9I9iHSTQ==" workbookSpinCount="100000" lockStructure="1"/>
  <bookViews>
    <workbookView xWindow="0" yWindow="0" windowWidth="28800" windowHeight="11700" tabRatio="769"/>
  </bookViews>
  <sheets>
    <sheet name="Exhibit 7 - Invoice" sheetId="14" r:id="rId1"/>
    <sheet name="Progressive-Fixed Fee" sheetId="6" r:id="rId2"/>
    <sheet name="Hourly-Unit" sheetId="15" r:id="rId3"/>
    <sheet name="Reimbursables" sheetId="12" r:id="rId4"/>
    <sheet name="Release of Retention" sheetId="16" r:id="rId5"/>
    <sheet name="Monthly Progress Report" sheetId="13" r:id="rId6"/>
    <sheet name="List" sheetId="9" state="hidden" r:id="rId7"/>
  </sheets>
  <definedNames>
    <definedName name="_xlnm.Print_Area" localSheetId="0">'Exhibit 7 - Invoice'!$A$1:$O$47</definedName>
    <definedName name="_xlnm.Print_Area" localSheetId="2">'Hourly-Unit'!$A$1:$G$46</definedName>
    <definedName name="_xlnm.Print_Area" localSheetId="5">'Monthly Progress Report'!$A$1:$O$35</definedName>
    <definedName name="_xlnm.Print_Area" localSheetId="1">'Progressive-Fixed Fee'!$A$1:$H$53</definedName>
    <definedName name="_xlnm.Print_Area" localSheetId="3">Reimbursables!$A$1:$O$52</definedName>
    <definedName name="_xlnm.Print_Area" localSheetId="4">'Release of Retention'!$A$1:$G$49</definedName>
    <definedName name="_xlnm.Print_Titles" localSheetId="5">'Monthly Progress Report'!$1:$18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5" l="1"/>
  <c r="E13" i="16"/>
  <c r="E12" i="16"/>
  <c r="G27" i="15" l="1"/>
  <c r="A48" i="6" l="1"/>
  <c r="M9" i="13" l="1"/>
  <c r="M10" i="13"/>
  <c r="M3" i="13"/>
  <c r="G15" i="13"/>
  <c r="M6" i="13"/>
  <c r="M5" i="13"/>
  <c r="F10" i="16"/>
  <c r="F9" i="16"/>
  <c r="F6" i="16"/>
  <c r="F5" i="16"/>
  <c r="F3" i="16"/>
  <c r="M6" i="12"/>
  <c r="F6" i="15"/>
  <c r="J20" i="12"/>
  <c r="E25" i="15"/>
  <c r="E24" i="6"/>
  <c r="D45" i="15"/>
  <c r="C31" i="14"/>
  <c r="C17" i="6"/>
  <c r="G30" i="6"/>
  <c r="C19" i="6" l="1"/>
  <c r="F45" i="6"/>
  <c r="C45" i="6"/>
  <c r="I22" i="6"/>
  <c r="G6" i="6"/>
  <c r="F42" i="15" l="1"/>
  <c r="E32" i="6" l="1"/>
  <c r="E30" i="6"/>
  <c r="E21" i="6"/>
  <c r="E20" i="6"/>
  <c r="E19" i="6"/>
  <c r="H31" i="6"/>
  <c r="D23" i="15"/>
  <c r="I36" i="6"/>
  <c r="H36" i="6"/>
  <c r="G36" i="6"/>
  <c r="E36" i="6"/>
  <c r="I35" i="6"/>
  <c r="H35" i="6"/>
  <c r="G35" i="6"/>
  <c r="E35" i="6"/>
  <c r="I34" i="6"/>
  <c r="H34" i="6"/>
  <c r="G34" i="6"/>
  <c r="E34" i="6"/>
  <c r="I40" i="6"/>
  <c r="H40" i="6"/>
  <c r="G40" i="6"/>
  <c r="E40" i="6"/>
  <c r="I39" i="6"/>
  <c r="H39" i="6"/>
  <c r="G39" i="6"/>
  <c r="E39" i="6"/>
  <c r="I42" i="6"/>
  <c r="H42" i="6"/>
  <c r="G42" i="6"/>
  <c r="E42" i="6"/>
  <c r="I41" i="6"/>
  <c r="H41" i="6"/>
  <c r="G41" i="6"/>
  <c r="E41" i="6"/>
  <c r="D20" i="15"/>
  <c r="D21" i="15"/>
  <c r="G29" i="15"/>
  <c r="E33" i="6"/>
  <c r="D13" i="15" l="1"/>
  <c r="D12" i="15"/>
  <c r="C18" i="6" l="1"/>
  <c r="B11" i="6"/>
  <c r="E28" i="6" l="1"/>
  <c r="G28" i="6" s="1"/>
  <c r="E29" i="6"/>
  <c r="F17" i="6"/>
  <c r="C16" i="6"/>
  <c r="F16" i="6" l="1"/>
  <c r="C20" i="6"/>
  <c r="H21" i="6" l="1"/>
  <c r="D21" i="6"/>
  <c r="E26" i="6" l="1"/>
  <c r="F18" i="6"/>
  <c r="F19" i="6"/>
  <c r="F20" i="6"/>
  <c r="G20" i="6"/>
  <c r="G35" i="15"/>
  <c r="I26" i="6" l="1"/>
  <c r="G26" i="6"/>
  <c r="H20" i="6"/>
  <c r="D20" i="6"/>
  <c r="F21" i="6"/>
  <c r="F22" i="6" s="1"/>
  <c r="D19" i="15" l="1"/>
  <c r="C21" i="6" l="1"/>
  <c r="C22" i="6" s="1"/>
  <c r="D17" i="15" l="1"/>
  <c r="E31" i="6"/>
  <c r="G31" i="6" s="1"/>
  <c r="D19" i="6" l="1"/>
  <c r="I38" i="6"/>
  <c r="I43" i="6"/>
  <c r="I44" i="6"/>
  <c r="H38" i="6"/>
  <c r="H43" i="6"/>
  <c r="H44" i="6"/>
  <c r="G19" i="6" l="1"/>
  <c r="H19" i="6" s="1"/>
  <c r="E37" i="6" l="1"/>
  <c r="I37" i="6" s="1"/>
  <c r="G32" i="6"/>
  <c r="I31" i="6"/>
  <c r="I29" i="6"/>
  <c r="G37" i="6" l="1"/>
  <c r="H37" i="6" s="1"/>
  <c r="G33" i="6"/>
  <c r="H33" i="6" s="1"/>
  <c r="I33" i="6"/>
  <c r="I32" i="6"/>
  <c r="I30" i="6"/>
  <c r="H30" i="6"/>
  <c r="G29" i="6"/>
  <c r="H29" i="6" s="1"/>
  <c r="I28" i="6"/>
  <c r="H28" i="6"/>
  <c r="G44" i="6"/>
  <c r="G43" i="6"/>
  <c r="G38" i="6"/>
  <c r="E27" i="6"/>
  <c r="E38" i="6"/>
  <c r="E43" i="6"/>
  <c r="E44" i="6"/>
  <c r="E45" i="6" l="1"/>
  <c r="D45" i="6" s="1"/>
  <c r="G27" i="6"/>
  <c r="H32" i="6"/>
  <c r="G18" i="6"/>
  <c r="G17" i="6"/>
  <c r="I27" i="6"/>
  <c r="G36" i="15"/>
  <c r="H36" i="15"/>
  <c r="E17" i="15"/>
  <c r="F17" i="15" s="1"/>
  <c r="G17" i="15" s="1"/>
  <c r="E19" i="15"/>
  <c r="F19" i="15" s="1"/>
  <c r="G19" i="15" s="1"/>
  <c r="E20" i="15"/>
  <c r="F20" i="15" s="1"/>
  <c r="G20" i="15" s="1"/>
  <c r="E21" i="15"/>
  <c r="F21" i="15" s="1"/>
  <c r="C22" i="15"/>
  <c r="B22" i="15"/>
  <c r="A23" i="15" s="1"/>
  <c r="G21" i="15"/>
  <c r="C47" i="6" l="1"/>
  <c r="G45" i="6"/>
  <c r="C24" i="15"/>
  <c r="H18" i="6"/>
  <c r="E18" i="6"/>
  <c r="D18" i="6" s="1"/>
  <c r="H17" i="6"/>
  <c r="E17" i="6"/>
  <c r="D17" i="6" s="1"/>
  <c r="G21" i="6"/>
  <c r="G16" i="6"/>
  <c r="I45" i="6"/>
  <c r="H26" i="6"/>
  <c r="H27" i="6"/>
  <c r="H28" i="15"/>
  <c r="H29" i="15"/>
  <c r="H30" i="15"/>
  <c r="H31" i="15"/>
  <c r="H32" i="15"/>
  <c r="H33" i="15"/>
  <c r="H34" i="15"/>
  <c r="H35" i="15"/>
  <c r="H37" i="15"/>
  <c r="H38" i="15"/>
  <c r="H39" i="15"/>
  <c r="H40" i="15"/>
  <c r="H41" i="15"/>
  <c r="H27" i="15"/>
  <c r="A52" i="6" l="1"/>
  <c r="A49" i="6"/>
  <c r="H45" i="6"/>
  <c r="A47" i="6"/>
  <c r="G22" i="6"/>
  <c r="H22" i="6" s="1"/>
  <c r="H44" i="15"/>
  <c r="H16" i="6"/>
  <c r="E16" i="6"/>
  <c r="E22" i="6" s="1"/>
  <c r="D23" i="6" l="1"/>
  <c r="G51" i="6"/>
  <c r="E28" i="14"/>
  <c r="D16" i="6"/>
  <c r="D22" i="6"/>
  <c r="G52" i="6" l="1"/>
  <c r="I28" i="14"/>
  <c r="J18" i="14" l="1"/>
  <c r="C49" i="16" l="1"/>
  <c r="A17" i="16" s="1"/>
  <c r="C38" i="14" s="1"/>
  <c r="C11" i="16"/>
  <c r="C10" i="16"/>
  <c r="C9" i="16"/>
  <c r="C6" i="16"/>
  <c r="C5" i="16"/>
  <c r="C4" i="16"/>
  <c r="C3" i="16"/>
  <c r="C39" i="14" l="1"/>
  <c r="I38" i="14"/>
  <c r="I39" i="14" s="1"/>
  <c r="D18" i="15"/>
  <c r="G30" i="15"/>
  <c r="G31" i="15"/>
  <c r="G32" i="15"/>
  <c r="G33" i="15"/>
  <c r="G34" i="15"/>
  <c r="G37" i="15"/>
  <c r="G38" i="15"/>
  <c r="G39" i="15"/>
  <c r="G40" i="15"/>
  <c r="G41" i="15"/>
  <c r="A42" i="15" l="1"/>
  <c r="D16" i="15"/>
  <c r="E16" i="15" s="1"/>
  <c r="F16" i="15" s="1"/>
  <c r="G16" i="15" s="1"/>
  <c r="E18" i="15"/>
  <c r="F18" i="15" s="1"/>
  <c r="G18" i="15" s="1"/>
  <c r="E17" i="16"/>
  <c r="E38" i="14" s="1"/>
  <c r="E39" i="14" s="1"/>
  <c r="M38" i="14"/>
  <c r="D22" i="15" l="1"/>
  <c r="E22" i="15" s="1"/>
  <c r="F17" i="16"/>
  <c r="G38" i="14" s="1"/>
  <c r="G39" i="14" s="1"/>
  <c r="F22" i="15" l="1"/>
  <c r="G31" i="14" s="1"/>
  <c r="E31" i="14"/>
  <c r="G17" i="16"/>
  <c r="B9" i="15"/>
  <c r="F9" i="15"/>
  <c r="G22" i="15" l="1"/>
  <c r="A17" i="12"/>
  <c r="B11" i="15"/>
  <c r="F10" i="15"/>
  <c r="B10" i="15"/>
  <c r="B6" i="15"/>
  <c r="F5" i="15"/>
  <c r="B5" i="15"/>
  <c r="B4" i="15"/>
  <c r="F3" i="15"/>
  <c r="B3" i="15"/>
  <c r="C52" i="6"/>
  <c r="C43" i="14"/>
  <c r="G44" i="15" l="1"/>
  <c r="A43" i="15" l="1"/>
  <c r="A45" i="15" s="1"/>
  <c r="I31" i="14"/>
  <c r="G45" i="15"/>
  <c r="G46" i="15" l="1"/>
  <c r="M31" i="14" s="1"/>
  <c r="K31" i="14"/>
  <c r="N52" i="12" l="1"/>
  <c r="M34" i="14" s="1"/>
  <c r="C34" i="14" l="1"/>
  <c r="C28" i="14"/>
  <c r="G28" i="14" s="1"/>
  <c r="C11" i="13"/>
  <c r="C10" i="13"/>
  <c r="C9" i="13"/>
  <c r="C6" i="13"/>
  <c r="C5" i="13"/>
  <c r="C4" i="13"/>
  <c r="C3" i="13"/>
  <c r="C11" i="12"/>
  <c r="M10" i="12"/>
  <c r="C10" i="12"/>
  <c r="M9" i="12"/>
  <c r="C9" i="12"/>
  <c r="C6" i="12"/>
  <c r="M5" i="12"/>
  <c r="C5" i="12"/>
  <c r="C4" i="12"/>
  <c r="M3" i="12"/>
  <c r="C3" i="12"/>
  <c r="G10" i="6"/>
  <c r="G9" i="6"/>
  <c r="G5" i="6"/>
  <c r="G3" i="6"/>
  <c r="B10" i="6"/>
  <c r="B9" i="6"/>
  <c r="B6" i="6"/>
  <c r="B5" i="6"/>
  <c r="B4" i="6"/>
  <c r="B3" i="6"/>
  <c r="K27" i="14"/>
  <c r="C36" i="14" l="1"/>
  <c r="A16" i="13"/>
  <c r="I32" i="14"/>
  <c r="G32" i="14"/>
  <c r="E32" i="14"/>
  <c r="G53" i="6" l="1"/>
  <c r="M28" i="14" s="1"/>
  <c r="I34" i="14"/>
  <c r="I35" i="14" s="1"/>
  <c r="E17" i="12"/>
  <c r="G17" i="12" s="1"/>
  <c r="E34" i="14" s="1"/>
  <c r="E35" i="14" s="1"/>
  <c r="I29" i="14" l="1"/>
  <c r="I36" i="14"/>
  <c r="I37" i="14" s="1"/>
  <c r="E36" i="14"/>
  <c r="E37" i="14" s="1"/>
  <c r="E29" i="14"/>
  <c r="I40" i="14"/>
  <c r="M36" i="14"/>
  <c r="M40" i="14" s="1"/>
  <c r="I17" i="12"/>
  <c r="J13" i="12" l="1"/>
  <c r="J12" i="12"/>
  <c r="G29" i="14"/>
  <c r="G34" i="14"/>
  <c r="G36" i="14" s="1"/>
  <c r="K17" i="12"/>
  <c r="I42" i="14"/>
  <c r="K28" i="14"/>
  <c r="K36" i="14" s="1"/>
  <c r="G37" i="14" l="1"/>
  <c r="K40" i="14"/>
  <c r="I43" i="14" s="1"/>
  <c r="I44" i="14" s="1"/>
  <c r="G35" i="14"/>
</calcChain>
</file>

<file path=xl/sharedStrings.xml><?xml version="1.0" encoding="utf-8"?>
<sst xmlns="http://schemas.openxmlformats.org/spreadsheetml/2006/main" count="230" uniqueCount="135">
  <si>
    <t>City:</t>
  </si>
  <si>
    <t>State, Zip Code:</t>
  </si>
  <si>
    <t>Address:</t>
  </si>
  <si>
    <t>Company Name:</t>
  </si>
  <si>
    <t>BILL TO:</t>
  </si>
  <si>
    <t>BuildLACCD</t>
  </si>
  <si>
    <t>Attn: Finance Department</t>
  </si>
  <si>
    <t>1055 Corporate Center Drive</t>
  </si>
  <si>
    <t>Monterey Park, CA 91754</t>
  </si>
  <si>
    <t>PROFESSIONAL SERVICES INVOICE</t>
  </si>
  <si>
    <t>Contract No.:</t>
  </si>
  <si>
    <t>Task Order No.:</t>
  </si>
  <si>
    <t>College:</t>
  </si>
  <si>
    <t>Project No.:</t>
  </si>
  <si>
    <t>Project Name:</t>
  </si>
  <si>
    <t>%</t>
  </si>
  <si>
    <t xml:space="preserve">Date:  </t>
  </si>
  <si>
    <t>Reimbursables</t>
  </si>
  <si>
    <t>Amount Due this Period</t>
  </si>
  <si>
    <t>Contract/Task Order Type:</t>
  </si>
  <si>
    <t>Authorized Budget Amount:</t>
  </si>
  <si>
    <t>Note: Project Labor Log(s) and all supporting documentation must be attached, when applicable.</t>
  </si>
  <si>
    <t xml:space="preserve">Contract No.:  </t>
  </si>
  <si>
    <t xml:space="preserve">Task Order No.:  </t>
  </si>
  <si>
    <t>Retention Per Contract (%):</t>
  </si>
  <si>
    <t>to</t>
  </si>
  <si>
    <t>PROGRESSIVE / FIXED FEE DETAIL</t>
  </si>
  <si>
    <t>Progressive/Fixed Fee &amp; Hourly/Unit</t>
  </si>
  <si>
    <t>Authorized Budget</t>
  </si>
  <si>
    <t>Authorized
Budget</t>
  </si>
  <si>
    <t>Prior Total 
Billed to Date</t>
  </si>
  <si>
    <t>% Completed
This Period</t>
  </si>
  <si>
    <t>Current Total
Billed to Date</t>
  </si>
  <si>
    <t>East Los Angeles College (ELAC)</t>
  </si>
  <si>
    <t>Los Angeles City College (LACC)</t>
  </si>
  <si>
    <t>Los Angeles Harbor College (LAHC)</t>
  </si>
  <si>
    <t>Los Angeles Mission College (LAMC)</t>
  </si>
  <si>
    <t>Los Angeles Pierce College (LAPC)</t>
  </si>
  <si>
    <t>Los Angeles Southwest College (LASC)</t>
  </si>
  <si>
    <t>Los Angeles Trade Tech College (LATTC)</t>
  </si>
  <si>
    <t>Los Angeles Valley College (LAVC)</t>
  </si>
  <si>
    <t>West Los Angeles College (WLAC)</t>
  </si>
  <si>
    <t>Current %
Completed</t>
  </si>
  <si>
    <t>Date</t>
  </si>
  <si>
    <t>Employee / 
Inspector Name</t>
  </si>
  <si>
    <t>HOURLY / UNIT DETAIL</t>
  </si>
  <si>
    <t>HOURLY / UNIT - BILLING SUMMARY</t>
  </si>
  <si>
    <t>Total Amount
Remaining</t>
  </si>
  <si>
    <t>Total %
Remaining</t>
  </si>
  <si>
    <t>Total Billed 
This Period</t>
  </si>
  <si>
    <t>Amount Billed 
this Period</t>
  </si>
  <si>
    <t>PROGRESSIVE / FIXED FEE - DATA ENTRY</t>
  </si>
  <si>
    <t>REIMBURSABLES - BILLING SUMMARY</t>
  </si>
  <si>
    <t>Category of Expenses</t>
  </si>
  <si>
    <t>REIMBURSABLES DETAIL</t>
  </si>
  <si>
    <t>REIMBURSABLES - DATA ENTRY</t>
  </si>
  <si>
    <t>Category</t>
  </si>
  <si>
    <t>Progressive /
Fixed Fee</t>
  </si>
  <si>
    <t>Hourly / Unit</t>
  </si>
  <si>
    <t>Amount Billed
This Period</t>
  </si>
  <si>
    <t xml:space="preserve">          Progressive / Fixed Fee:</t>
  </si>
  <si>
    <t xml:space="preserve">          Hourly / Unit:   </t>
  </si>
  <si>
    <t xml:space="preserve">          Reimbursables:   </t>
  </si>
  <si>
    <r>
      <t xml:space="preserve">INVOICE SUMMARY - </t>
    </r>
    <r>
      <rPr>
        <b/>
        <i/>
        <sz val="11"/>
        <color theme="0"/>
        <rFont val="Calibri"/>
        <family val="2"/>
        <scheme val="minor"/>
      </rPr>
      <t>See Detail Sheets attached.</t>
    </r>
  </si>
  <si>
    <t>Progressive / Fixed Fee</t>
  </si>
  <si>
    <t>PROGRESS BILLING MONTHLY REPORT</t>
  </si>
  <si>
    <t>Submittal of a monthly progress report, certified by the Architect/Engineer, shall detail accomplishments in the past month, work anticipated in the coming month and outstanding issues shall constitute evidence of services rendered.</t>
  </si>
  <si>
    <r>
      <rPr>
        <b/>
        <sz val="11"/>
        <color theme="1"/>
        <rFont val="Calibri"/>
        <family val="2"/>
        <scheme val="minor"/>
      </rPr>
      <t>PROJECT PHASE</t>
    </r>
    <r>
      <rPr>
        <i/>
        <sz val="11"/>
        <color theme="1"/>
        <rFont val="Calibri"/>
        <family val="2"/>
        <scheme val="minor"/>
      </rPr>
      <t xml:space="preserve"> (Example: Master Planning, Programming)</t>
    </r>
  </si>
  <si>
    <t>I.</t>
  </si>
  <si>
    <t>II.</t>
  </si>
  <si>
    <t>C. Outstanding Issues:</t>
  </si>
  <si>
    <t>B. Current Progress:</t>
  </si>
  <si>
    <t>A. Accomplishments:</t>
  </si>
  <si>
    <t>The information provided in this progress report has been verified by the Principal Architect/Engineer for this project.</t>
  </si>
  <si>
    <t>In order to comply within the terms and conditions of the Contract Agreement, attached are the following support documents:</t>
  </si>
  <si>
    <t>a) Monthly Progress Report certified by the Architect for the corresponding billing period</t>
  </si>
  <si>
    <t>b) If applicable, photocopy of all reimbursable items</t>
  </si>
  <si>
    <t>"I certify under penalty of perjury under the law of there State of California that the above invoice and accompanying documentation are true and correct according to the terms of the contract and that payment has not been previously requested or received."</t>
  </si>
  <si>
    <t>Print Name</t>
  </si>
  <si>
    <t xml:space="preserve">TOTAL INVOICE AMOUNT DUE THIS PERIOD </t>
  </si>
  <si>
    <t>TOTAL PROGRESSIVE/FIXED FEE DUE  THIS PERIOD</t>
  </si>
  <si>
    <t>TOTAL INVOICE AMOUNT BILLED THIS PERIOD</t>
  </si>
  <si>
    <t>TOTAL PROGRESSIVE/FIXED FEE BILLED THIS PERIOD</t>
  </si>
  <si>
    <t>TOTAL HOURLY/UNIT DUE THIS PERIOD</t>
  </si>
  <si>
    <t>TOTAL HOURLY/UNIT BILLED THIS PERIOD</t>
  </si>
  <si>
    <t>TOTAL</t>
  </si>
  <si>
    <t>N/A</t>
  </si>
  <si>
    <t>TOTAL REIMBURSABLES DUE THIS PERIOD</t>
  </si>
  <si>
    <t>CONTRACT/TASK ORDER DETAILS</t>
  </si>
  <si>
    <t>Districtwide</t>
  </si>
  <si>
    <t>Multicampus</t>
  </si>
  <si>
    <t>Signature</t>
  </si>
  <si>
    <t>*</t>
  </si>
  <si>
    <t>(-)</t>
  </si>
  <si>
    <t xml:space="preserve">Invoice No.:  </t>
  </si>
  <si>
    <t xml:space="preserve">Period of Performance:  </t>
  </si>
  <si>
    <t xml:space="preserve">(When work was performed)  </t>
  </si>
  <si>
    <t>PERIOD OF PERFORMANCE:</t>
  </si>
  <si>
    <t>Van de Kamp Innovation Center (VDK)</t>
  </si>
  <si>
    <t>RETENTION - BILLING SUMMARY</t>
  </si>
  <si>
    <t>Total Retention 
to Date</t>
  </si>
  <si>
    <t>Total Previously Released</t>
  </si>
  <si>
    <t>Total Remaining
(Unreleased)</t>
  </si>
  <si>
    <t>Invoice No.</t>
  </si>
  <si>
    <r>
      <t xml:space="preserve">Period of Performance
</t>
    </r>
    <r>
      <rPr>
        <i/>
        <sz val="10"/>
        <color theme="1"/>
        <rFont val="Calibri"/>
        <family val="2"/>
        <scheme val="minor"/>
      </rPr>
      <t>(MM/DD/YY - MM/DD/YY)</t>
    </r>
  </si>
  <si>
    <t>Retention Amount</t>
  </si>
  <si>
    <t>Current Total
Billed to Date*</t>
  </si>
  <si>
    <t>Total Amount
Remaining*</t>
  </si>
  <si>
    <t>*Includes amount of prior billing and amount billed this period.</t>
  </si>
  <si>
    <t>SUBTOTALS</t>
  </si>
  <si>
    <t>GRAND TOTALS</t>
  </si>
  <si>
    <t>Release of Retention</t>
  </si>
  <si>
    <t>RELEASE OF RETENTION  - DATA ENTRY</t>
  </si>
  <si>
    <t xml:space="preserve">Total Hours: </t>
  </si>
  <si>
    <t>Classification of Work / Milestone</t>
  </si>
  <si>
    <t>PROGRESSIVE / FIXED FEE - BILLING SUMMARY</t>
  </si>
  <si>
    <r>
      <t xml:space="preserve">Scope of Work Description
</t>
    </r>
    <r>
      <rPr>
        <sz val="9"/>
        <color theme="1"/>
        <rFont val="Calibri"/>
        <family val="2"/>
        <scheme val="minor"/>
      </rPr>
      <t>(Refer to Contract/Task Order)</t>
    </r>
  </si>
  <si>
    <t>Scope of Work
Phase/Revision No.</t>
  </si>
  <si>
    <t>Rate</t>
  </si>
  <si>
    <t>Description of Unit / Classification of Work</t>
  </si>
  <si>
    <r>
      <t xml:space="preserve">Scope of Work/Service Type
</t>
    </r>
    <r>
      <rPr>
        <sz val="9"/>
        <color theme="1"/>
        <rFont val="Calibri"/>
        <family val="2"/>
        <scheme val="minor"/>
      </rPr>
      <t>(Refer to Contract/Task Order)</t>
    </r>
  </si>
  <si>
    <t>Invoice payment process shall be initiated upon receipt of a fully compliant invoice from the Vendor containing all necessary information and supporting documentation.</t>
  </si>
  <si>
    <r>
      <rPr>
        <b/>
        <u/>
        <sz val="10"/>
        <color theme="1"/>
        <rFont val="Calibri"/>
        <family val="2"/>
        <scheme val="minor"/>
      </rPr>
      <t>Note</t>
    </r>
    <r>
      <rPr>
        <b/>
        <sz val="10"/>
        <color theme="1"/>
        <rFont val="Calibri"/>
        <family val="2"/>
        <scheme val="minor"/>
      </rPr>
      <t>:</t>
    </r>
  </si>
  <si>
    <t>Hours / Units</t>
  </si>
  <si>
    <t>*Not the sum of the percentages above; Overall Percentage is calculated
based on the Total Authorized Budget for Progressive/Fixed Fee</t>
  </si>
  <si>
    <t>Amount Billed 
this Period2</t>
  </si>
  <si>
    <t>Amount Billed 
This Period</t>
  </si>
  <si>
    <t>Amount Billed 
This Period2</t>
  </si>
  <si>
    <t>Scope of Work/
Service Type</t>
  </si>
  <si>
    <t>Amount Billed This Period</t>
  </si>
  <si>
    <t>HOURLY / UNIT - DATA ENTRY</t>
  </si>
  <si>
    <t xml:space="preserve">CONTRACT CONTAINS RETENTION:  </t>
  </si>
  <si>
    <t>RELEASE OF RETENTION DETAIL
*List all invoices in which retention was withheld.</t>
  </si>
  <si>
    <t>YES</t>
  </si>
  <si>
    <t>ELAC Southeast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</si>
</sst>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8" formatCode="&quot;$&quot;#,##0.00_);[Red]\(&quot;$&quot;#,##0.00\)"/>
    <numFmt numFmtId="44" formatCode="_(&quot;$&quot;* #,##0.00_);_(&quot;$&quot;* \(#,##0.00\);_(&quot;$&quot;* &quot;-&quot;??_);_(@_)"/>
    <numFmt numFmtId="164" formatCode="mm/dd/yy;@"/>
  </numFmts>
  <fonts count="34" x14ac:knownFonts="1">
    <font>
      <sz val="11"/>
      <color theme="1"/>
      <name val="Calibri"/>
      <family val="2"/>
      <scheme val="minor"/>
    </font>
    <font>
      <b/>
      <sz val="11"/>
      <color theme="0"/>
      <name val="Calibri"/>
      <family val="2"/>
      <scheme val="minor"/>
    </font>
    <font>
      <b/>
      <sz val="11"/>
      <color theme="1"/>
      <name val="Calibri"/>
      <family val="2"/>
      <scheme val="minor"/>
    </font>
    <font>
      <b/>
      <sz val="16"/>
      <color rgb="FFC00000"/>
      <name val="Calibri"/>
      <family val="2"/>
      <scheme val="minor"/>
    </font>
    <font>
      <b/>
      <i/>
      <sz val="14"/>
      <color theme="1"/>
      <name val="Calibri"/>
      <family val="2"/>
      <scheme val="minor"/>
    </font>
    <font>
      <b/>
      <sz val="18"/>
      <color theme="1"/>
      <name val="Calibri"/>
      <family val="2"/>
      <scheme val="minor"/>
    </font>
    <font>
      <b/>
      <sz val="11"/>
      <name val="Calibri"/>
      <family val="2"/>
      <scheme val="minor"/>
    </font>
    <font>
      <b/>
      <sz val="11"/>
      <color theme="4" tint="-0.249977111117893"/>
      <name val="Calibri"/>
      <family val="2"/>
      <scheme val="minor"/>
    </font>
    <font>
      <sz val="11"/>
      <name val="Calibri"/>
      <family val="2"/>
      <scheme val="minor"/>
    </font>
    <font>
      <i/>
      <sz val="11"/>
      <name val="Calibri"/>
      <family val="2"/>
      <scheme val="minor"/>
    </font>
    <font>
      <b/>
      <i/>
      <sz val="11"/>
      <color theme="0"/>
      <name val="Calibri"/>
      <family val="2"/>
      <scheme val="minor"/>
    </font>
    <font>
      <i/>
      <sz val="11"/>
      <color theme="1"/>
      <name val="Calibri"/>
      <family val="2"/>
      <scheme val="minor"/>
    </font>
    <font>
      <i/>
      <sz val="8"/>
      <color theme="1"/>
      <name val="Calibri"/>
      <family val="2"/>
      <scheme val="minor"/>
    </font>
    <font>
      <i/>
      <sz val="9"/>
      <color theme="1"/>
      <name val="Calibri"/>
      <family val="2"/>
      <scheme val="minor"/>
    </font>
    <font>
      <i/>
      <sz val="10"/>
      <color theme="1"/>
      <name val="Calibri"/>
      <family val="2"/>
      <scheme val="minor"/>
    </font>
    <font>
      <i/>
      <sz val="9"/>
      <name val="Calibri"/>
      <family val="2"/>
      <scheme val="minor"/>
    </font>
    <font>
      <i/>
      <sz val="10"/>
      <name val="Calibri"/>
      <family val="2"/>
      <scheme val="minor"/>
    </font>
    <font>
      <b/>
      <sz val="11"/>
      <color rgb="FFFF0000"/>
      <name val="Calibri"/>
      <family val="2"/>
      <scheme val="minor"/>
    </font>
    <font>
      <i/>
      <sz val="9"/>
      <color theme="1" tint="0.34998626667073579"/>
      <name val="Calibri"/>
      <family val="2"/>
      <scheme val="minor"/>
    </font>
    <font>
      <i/>
      <sz val="10"/>
      <color theme="1" tint="0.34998626667073579"/>
      <name val="Calibri"/>
      <family val="2"/>
      <scheme val="minor"/>
    </font>
    <font>
      <i/>
      <sz val="11"/>
      <color theme="1" tint="0.34998626667073579"/>
      <name val="Calibri"/>
      <family val="2"/>
      <scheme val="minor"/>
    </font>
    <font>
      <b/>
      <sz val="18"/>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0"/>
      <color theme="4" tint="-0.249977111117893"/>
      <name val="Calibri"/>
      <family val="2"/>
      <scheme val="minor"/>
    </font>
    <font>
      <b/>
      <sz val="8"/>
      <color theme="1"/>
      <name val="Calibri"/>
      <family val="2"/>
      <scheme val="minor"/>
    </font>
    <font>
      <b/>
      <sz val="10"/>
      <color rgb="FFFF0000"/>
      <name val="Calibri"/>
      <family val="2"/>
      <scheme val="minor"/>
    </font>
    <font>
      <b/>
      <i/>
      <sz val="20"/>
      <color rgb="FFFF0000"/>
      <name val="Calibri"/>
      <family val="2"/>
      <scheme val="minor"/>
    </font>
    <font>
      <b/>
      <i/>
      <sz val="8"/>
      <color rgb="FFFF0000"/>
      <name val="Calibri"/>
      <family val="2"/>
      <scheme val="minor"/>
    </font>
    <font>
      <b/>
      <u/>
      <sz val="10"/>
      <color theme="1"/>
      <name val="Calibri"/>
      <family val="2"/>
      <scheme val="minor"/>
    </font>
    <font>
      <i/>
      <sz val="8"/>
      <name val="Calibri"/>
      <family val="2"/>
      <scheme val="minor"/>
    </font>
    <font>
      <b/>
      <i/>
      <sz val="10"/>
      <color rgb="FFFF0000"/>
      <name val="Calibri"/>
      <family val="2"/>
      <scheme val="minor"/>
    </font>
    <font>
      <b/>
      <i/>
      <sz val="11"/>
      <color rgb="FFFF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9"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990033"/>
        <bgColor indexed="64"/>
      </patternFill>
    </fill>
    <fill>
      <patternFill patternType="solid">
        <fgColor theme="0" tint="-0.249977111117893"/>
        <bgColor indexed="64"/>
      </patternFill>
    </fill>
    <fill>
      <patternFill patternType="solid">
        <fgColor rgb="FFCDC88D"/>
        <bgColor indexed="64"/>
      </patternFill>
    </fill>
    <fill>
      <patternFill patternType="solid">
        <fgColor rgb="FFFFFF00"/>
        <bgColor indexed="64"/>
      </patternFill>
    </fill>
    <fill>
      <patternFill patternType="solid">
        <fgColor rgb="FFFFFFCC"/>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theme="4" tint="-0.24994659260841701"/>
      </top>
      <bottom style="thin">
        <color indexed="64"/>
      </bottom>
      <diagonal/>
    </border>
    <border>
      <left style="thin">
        <color theme="4" tint="-0.24994659260841701"/>
      </left>
      <right/>
      <top style="thin">
        <color theme="4" tint="-0.24994659260841701"/>
      </top>
      <bottom style="thin">
        <color indexed="64"/>
      </bottom>
      <diagonal/>
    </border>
    <border>
      <left/>
      <right style="thin">
        <color theme="4" tint="-0.24994659260841701"/>
      </right>
      <top style="thin">
        <color theme="4" tint="-0.2499465926084170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43">
    <xf numFmtId="0" fontId="0" fillId="0" borderId="0" xfId="0"/>
    <xf numFmtId="0" fontId="2" fillId="0" borderId="0" xfId="0" applyFont="1"/>
    <xf numFmtId="0" fontId="3" fillId="0" borderId="0" xfId="0" applyFont="1" applyAlignment="1">
      <alignment horizontal="right" vertical="top"/>
    </xf>
    <xf numFmtId="0" fontId="2" fillId="0" borderId="0" xfId="0" applyFont="1" applyAlignment="1"/>
    <xf numFmtId="0" fontId="0" fillId="0" borderId="0" xfId="0" applyAlignment="1">
      <alignment horizontal="left"/>
    </xf>
    <xf numFmtId="0" fontId="2" fillId="0" borderId="0" xfId="0" applyFont="1" applyAlignment="1">
      <alignment horizontal="left"/>
    </xf>
    <xf numFmtId="0" fontId="0" fillId="0" borderId="0" xfId="0" applyAlignment="1">
      <alignment vertical="center"/>
    </xf>
    <xf numFmtId="0" fontId="3" fillId="0" borderId="0" xfId="0" applyFont="1" applyAlignment="1">
      <alignment horizontal="right" vertical="top"/>
    </xf>
    <xf numFmtId="0" fontId="2" fillId="0" borderId="0" xfId="0" applyFont="1" applyAlignment="1">
      <alignment horizontal="right"/>
    </xf>
    <xf numFmtId="0" fontId="0" fillId="0" borderId="0" xfId="0" applyAlignment="1">
      <alignment horizontal="center"/>
    </xf>
    <xf numFmtId="0" fontId="0" fillId="0" borderId="0" xfId="0" applyFill="1" applyBorder="1" applyAlignment="1">
      <alignment horizontal="left" wrapText="1"/>
    </xf>
    <xf numFmtId="0" fontId="0" fillId="0" borderId="0" xfId="0" applyFill="1" applyBorder="1" applyAlignment="1">
      <alignment horizontal="left"/>
    </xf>
    <xf numFmtId="0" fontId="2" fillId="0" borderId="0" xfId="0" applyFont="1" applyAlignment="1">
      <alignment horizontal="right" vertical="center"/>
    </xf>
    <xf numFmtId="0" fontId="1" fillId="0" borderId="0" xfId="0" applyFont="1" applyFill="1" applyBorder="1" applyAlignment="1"/>
    <xf numFmtId="0" fontId="2" fillId="0" borderId="0" xfId="0" applyFont="1" applyFill="1" applyBorder="1" applyAlignment="1">
      <alignment vertical="center" wrapText="1"/>
    </xf>
    <xf numFmtId="44" fontId="0" fillId="0" borderId="0" xfId="0" applyNumberFormat="1" applyFill="1" applyBorder="1" applyAlignment="1" applyProtection="1">
      <alignment vertical="center"/>
    </xf>
    <xf numFmtId="10" fontId="0" fillId="0" borderId="0" xfId="0" applyNumberFormat="1" applyFill="1" applyBorder="1" applyAlignment="1" applyProtection="1">
      <alignment vertical="center"/>
    </xf>
    <xf numFmtId="0" fontId="8" fillId="0" borderId="0" xfId="0" applyFont="1" applyFill="1" applyBorder="1" applyAlignment="1"/>
    <xf numFmtId="0" fontId="1" fillId="4" borderId="16" xfId="0" applyFont="1" applyFill="1" applyBorder="1" applyAlignment="1"/>
    <xf numFmtId="0" fontId="1" fillId="4" borderId="27" xfId="0" applyFont="1" applyFill="1" applyBorder="1" applyAlignment="1"/>
    <xf numFmtId="164" fontId="0" fillId="2" borderId="2" xfId="0" applyNumberFormat="1" applyFont="1" applyFill="1" applyBorder="1" applyAlignment="1" applyProtection="1">
      <alignment horizontal="center"/>
      <protection locked="0"/>
    </xf>
    <xf numFmtId="0" fontId="8" fillId="5" borderId="25" xfId="0" applyFont="1" applyFill="1" applyBorder="1" applyAlignment="1"/>
    <xf numFmtId="0" fontId="8" fillId="5" borderId="0" xfId="0" applyFont="1" applyFill="1" applyBorder="1" applyAlignment="1"/>
    <xf numFmtId="0" fontId="8" fillId="5" borderId="0" xfId="0" applyFont="1" applyFill="1" applyBorder="1" applyAlignment="1">
      <alignment horizontal="center"/>
    </xf>
    <xf numFmtId="0" fontId="8" fillId="5" borderId="26" xfId="0" applyFont="1" applyFill="1" applyBorder="1" applyAlignment="1">
      <alignment horizontal="center"/>
    </xf>
    <xf numFmtId="44" fontId="2" fillId="0" borderId="0" xfId="0" applyNumberFormat="1" applyFont="1" applyBorder="1" applyAlignment="1">
      <alignment vertical="center"/>
    </xf>
    <xf numFmtId="44" fontId="2" fillId="0" borderId="0" xfId="0" applyNumberFormat="1" applyFont="1" applyFill="1" applyBorder="1" applyAlignment="1">
      <alignment vertical="center"/>
    </xf>
    <xf numFmtId="0" fontId="11" fillId="0" borderId="0" xfId="0" applyFont="1"/>
    <xf numFmtId="164" fontId="1" fillId="7" borderId="2" xfId="0" applyNumberFormat="1" applyFont="1" applyFill="1" applyBorder="1" applyAlignment="1"/>
    <xf numFmtId="0" fontId="0" fillId="0" borderId="0" xfId="0" applyAlignment="1" applyProtection="1">
      <alignment vertical="center"/>
      <protection locked="0"/>
    </xf>
    <xf numFmtId="0" fontId="0" fillId="0" borderId="0" xfId="0" applyProtection="1">
      <protection locked="0"/>
    </xf>
    <xf numFmtId="0" fontId="2" fillId="0" borderId="3" xfId="0" applyFont="1" applyFill="1" applyBorder="1" applyAlignment="1">
      <alignment horizontal="center"/>
    </xf>
    <xf numFmtId="0" fontId="6" fillId="8" borderId="11" xfId="0" applyFont="1" applyFill="1" applyBorder="1" applyAlignment="1"/>
    <xf numFmtId="0" fontId="6" fillId="8" borderId="10" xfId="0" applyFont="1" applyFill="1" applyBorder="1" applyAlignment="1"/>
    <xf numFmtId="0" fontId="6" fillId="8" borderId="10" xfId="0" applyFont="1" applyFill="1" applyBorder="1" applyAlignment="1">
      <alignment horizontal="center"/>
    </xf>
    <xf numFmtId="164" fontId="6" fillId="8" borderId="10" xfId="0" applyNumberFormat="1" applyFont="1" applyFill="1" applyBorder="1" applyAlignment="1"/>
    <xf numFmtId="164" fontId="6" fillId="8" borderId="12" xfId="0" applyNumberFormat="1" applyFont="1" applyFill="1" applyBorder="1" applyAlignment="1"/>
    <xf numFmtId="0" fontId="1" fillId="9" borderId="3" xfId="0" applyFont="1" applyFill="1" applyBorder="1" applyAlignment="1"/>
    <xf numFmtId="0" fontId="1" fillId="9" borderId="2" xfId="0" applyFont="1" applyFill="1" applyBorder="1" applyAlignment="1"/>
    <xf numFmtId="0" fontId="1" fillId="9" borderId="4" xfId="0" applyFont="1" applyFill="1" applyBorder="1" applyAlignment="1"/>
    <xf numFmtId="0" fontId="1" fillId="9" borderId="2" xfId="0" applyFont="1" applyFill="1" applyBorder="1" applyAlignment="1">
      <alignment horizontal="center"/>
    </xf>
    <xf numFmtId="164" fontId="1" fillId="9" borderId="2" xfId="0" applyNumberFormat="1" applyFont="1" applyFill="1" applyBorder="1" applyAlignment="1"/>
    <xf numFmtId="164" fontId="1" fillId="9" borderId="4" xfId="0" applyNumberFormat="1" applyFont="1" applyFill="1" applyBorder="1" applyAlignment="1"/>
    <xf numFmtId="0" fontId="13" fillId="0" borderId="0" xfId="0" applyFont="1" applyAlignment="1">
      <alignment vertical="top"/>
    </xf>
    <xf numFmtId="0" fontId="2" fillId="0" borderId="0" xfId="0" applyFont="1" applyBorder="1" applyAlignment="1"/>
    <xf numFmtId="0" fontId="0" fillId="0" borderId="0" xfId="0" applyBorder="1"/>
    <xf numFmtId="44" fontId="0" fillId="0" borderId="0" xfId="0" applyNumberFormat="1" applyAlignment="1">
      <alignment vertical="center"/>
    </xf>
    <xf numFmtId="0" fontId="2" fillId="0" borderId="14" xfId="0" applyFont="1" applyBorder="1" applyAlignment="1" applyProtection="1">
      <alignment vertical="top"/>
    </xf>
    <xf numFmtId="0" fontId="2" fillId="0" borderId="5" xfId="0" applyFont="1" applyBorder="1" applyAlignment="1" applyProtection="1">
      <alignment vertical="top"/>
    </xf>
    <xf numFmtId="0" fontId="2" fillId="0" borderId="15" xfId="0" applyFont="1" applyBorder="1" applyAlignment="1" applyProtection="1">
      <alignment vertical="top"/>
    </xf>
    <xf numFmtId="0" fontId="0" fillId="0" borderId="0" xfId="0" applyProtection="1"/>
    <xf numFmtId="0" fontId="2" fillId="0" borderId="2" xfId="0" applyFont="1" applyBorder="1" applyAlignment="1" applyProtection="1">
      <alignment vertical="top"/>
    </xf>
    <xf numFmtId="0" fontId="2" fillId="0" borderId="4" xfId="0" applyFont="1" applyBorder="1" applyAlignment="1" applyProtection="1">
      <alignment vertical="top"/>
    </xf>
    <xf numFmtId="0" fontId="2" fillId="0" borderId="3" xfId="0" applyFont="1" applyBorder="1" applyAlignment="1" applyProtection="1">
      <alignment vertical="top"/>
    </xf>
    <xf numFmtId="0" fontId="2" fillId="0" borderId="0" xfId="0" applyFont="1" applyAlignment="1" applyProtection="1"/>
    <xf numFmtId="0" fontId="0" fillId="0" borderId="0" xfId="0" applyAlignment="1" applyProtection="1">
      <alignment horizontal="left"/>
    </xf>
    <xf numFmtId="0" fontId="3" fillId="0" borderId="0" xfId="0" applyFont="1" applyAlignment="1" applyProtection="1">
      <alignment horizontal="right" vertical="top"/>
    </xf>
    <xf numFmtId="0" fontId="2" fillId="0" borderId="0" xfId="0" applyFont="1" applyProtection="1"/>
    <xf numFmtId="0" fontId="1" fillId="10" borderId="3" xfId="0" applyFont="1" applyFill="1" applyBorder="1" applyAlignment="1" applyProtection="1"/>
    <xf numFmtId="0" fontId="1" fillId="10" borderId="2" xfId="0" applyFont="1" applyFill="1" applyBorder="1" applyAlignment="1" applyProtection="1"/>
    <xf numFmtId="0" fontId="1" fillId="10" borderId="4" xfId="0" applyFont="1" applyFill="1" applyBorder="1" applyAlignment="1" applyProtection="1"/>
    <xf numFmtId="0" fontId="0" fillId="0" borderId="0" xfId="0" applyNumberFormat="1" applyFont="1" applyFill="1" applyBorder="1" applyAlignment="1" applyProtection="1">
      <alignment horizontal="center" vertical="top" wrapText="1"/>
    </xf>
    <xf numFmtId="0" fontId="0" fillId="0" borderId="0" xfId="0" applyAlignment="1" applyProtection="1">
      <alignment vertical="center"/>
    </xf>
    <xf numFmtId="0" fontId="0" fillId="0" borderId="0" xfId="0" applyFont="1" applyProtection="1"/>
    <xf numFmtId="0" fontId="8" fillId="0" borderId="0" xfId="0" applyFont="1" applyFill="1" applyBorder="1" applyAlignment="1">
      <alignment vertical="top"/>
    </xf>
    <xf numFmtId="0" fontId="8" fillId="0" borderId="0" xfId="0" applyFont="1" applyFill="1" applyBorder="1" applyAlignment="1">
      <alignment horizontal="center" vertical="top"/>
    </xf>
    <xf numFmtId="0" fontId="0" fillId="0" borderId="0" xfId="0" applyAlignment="1">
      <alignment vertical="top"/>
    </xf>
    <xf numFmtId="0" fontId="16" fillId="0" borderId="0" xfId="0" applyFont="1" applyFill="1" applyBorder="1" applyAlignment="1">
      <alignment vertical="top"/>
    </xf>
    <xf numFmtId="0" fontId="6" fillId="12" borderId="36" xfId="0" applyFont="1" applyFill="1" applyBorder="1" applyAlignment="1">
      <alignment vertical="center"/>
    </xf>
    <xf numFmtId="44" fontId="6" fillId="12" borderId="19" xfId="0" applyNumberFormat="1" applyFont="1" applyFill="1" applyBorder="1" applyAlignment="1">
      <alignment vertical="center"/>
    </xf>
    <xf numFmtId="0" fontId="16" fillId="11" borderId="39" xfId="0" applyFont="1" applyFill="1" applyBorder="1" applyAlignment="1"/>
    <xf numFmtId="10" fontId="16" fillId="11" borderId="43" xfId="0" applyNumberFormat="1" applyFont="1" applyFill="1" applyBorder="1" applyAlignment="1"/>
    <xf numFmtId="8" fontId="9" fillId="11" borderId="41" xfId="0" applyNumberFormat="1" applyFont="1" applyFill="1" applyBorder="1" applyAlignment="1">
      <alignment horizontal="center"/>
    </xf>
    <xf numFmtId="8" fontId="9" fillId="11" borderId="40" xfId="0" applyNumberFormat="1" applyFont="1" applyFill="1" applyBorder="1" applyAlignment="1">
      <alignment horizontal="center"/>
    </xf>
    <xf numFmtId="8" fontId="6" fillId="11" borderId="40" xfId="0" applyNumberFormat="1" applyFont="1" applyFill="1" applyBorder="1" applyAlignment="1">
      <alignment vertical="top"/>
    </xf>
    <xf numFmtId="0" fontId="2" fillId="13" borderId="38" xfId="0" applyFont="1" applyFill="1" applyBorder="1" applyAlignment="1" applyProtection="1">
      <alignment horizontal="center"/>
      <protection locked="0"/>
    </xf>
    <xf numFmtId="0" fontId="21" fillId="0" borderId="0" xfId="0" applyFont="1" applyAlignment="1" applyProtection="1">
      <alignment horizontal="center" vertical="center"/>
    </xf>
    <xf numFmtId="164" fontId="8" fillId="0" borderId="0" xfId="0" applyNumberFormat="1" applyFont="1" applyFill="1" applyBorder="1" applyAlignment="1">
      <alignment horizontal="center"/>
    </xf>
    <xf numFmtId="0" fontId="8" fillId="0" borderId="0" xfId="0" applyFont="1"/>
    <xf numFmtId="0" fontId="8" fillId="0" borderId="0" xfId="0" applyFont="1" applyFill="1" applyBorder="1" applyAlignment="1">
      <alignment horizontal="center"/>
    </xf>
    <xf numFmtId="0" fontId="8" fillId="0" borderId="0" xfId="0" applyFont="1" applyProtection="1"/>
    <xf numFmtId="0" fontId="8" fillId="0" borderId="0" xfId="0" applyFont="1" applyBorder="1" applyAlignment="1">
      <alignment horizontal="left"/>
    </xf>
    <xf numFmtId="0" fontId="8" fillId="0" borderId="0" xfId="0" applyFont="1" applyFill="1" applyBorder="1" applyAlignment="1">
      <alignment horizontal="left"/>
    </xf>
    <xf numFmtId="0" fontId="6" fillId="0" borderId="0" xfId="0" applyFont="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vertical="center" wrapText="1"/>
    </xf>
    <xf numFmtId="10" fontId="8" fillId="0" borderId="0" xfId="0" applyNumberFormat="1" applyFont="1" applyFill="1" applyBorder="1" applyAlignment="1" applyProtection="1">
      <alignment vertical="center"/>
    </xf>
    <xf numFmtId="164" fontId="6" fillId="0" borderId="0" xfId="0" applyNumberFormat="1" applyFont="1" applyFill="1" applyBorder="1" applyAlignment="1"/>
    <xf numFmtId="0" fontId="6" fillId="0" borderId="0" xfId="0" applyFont="1" applyFill="1" applyBorder="1" applyAlignment="1" applyProtection="1">
      <alignment horizontal="center" vertical="center" wrapText="1"/>
    </xf>
    <xf numFmtId="2" fontId="2" fillId="0" borderId="2" xfId="0" applyNumberFormat="1" applyFont="1" applyBorder="1" applyAlignment="1">
      <alignment horizontal="center"/>
    </xf>
    <xf numFmtId="0" fontId="24" fillId="0" borderId="0" xfId="0" applyFont="1"/>
    <xf numFmtId="10" fontId="24" fillId="0" borderId="3" xfId="0" applyNumberFormat="1" applyFont="1" applyFill="1" applyBorder="1" applyAlignment="1" applyProtection="1">
      <alignment horizontal="center" vertical="top"/>
      <protection locked="0"/>
    </xf>
    <xf numFmtId="10" fontId="23" fillId="0" borderId="18" xfId="0" applyNumberFormat="1" applyFont="1" applyBorder="1" applyAlignment="1">
      <alignment horizontal="center" vertical="center"/>
    </xf>
    <xf numFmtId="44" fontId="0" fillId="0" borderId="0" xfId="0" applyNumberFormat="1" applyAlignment="1" applyProtection="1">
      <alignment horizontal="center" vertical="center"/>
      <protection locked="0"/>
    </xf>
    <xf numFmtId="0" fontId="6" fillId="0" borderId="44" xfId="0" applyFont="1" applyBorder="1" applyAlignment="1"/>
    <xf numFmtId="0" fontId="6" fillId="0" borderId="0" xfId="0" applyFont="1"/>
    <xf numFmtId="0" fontId="27" fillId="0" borderId="0" xfId="0" applyFont="1" applyAlignment="1">
      <alignment vertical="top"/>
    </xf>
    <xf numFmtId="10" fontId="24" fillId="0" borderId="3" xfId="0" applyNumberFormat="1" applyFont="1" applyFill="1" applyBorder="1" applyAlignment="1" applyProtection="1">
      <alignment horizontal="center" vertical="top"/>
    </xf>
    <xf numFmtId="0" fontId="23" fillId="0" borderId="0" xfId="0" applyFont="1"/>
    <xf numFmtId="44" fontId="0" fillId="0" borderId="18" xfId="0" applyNumberFormat="1" applyFill="1" applyBorder="1" applyAlignment="1" applyProtection="1">
      <alignment horizontal="right" vertical="center" wrapText="1"/>
    </xf>
    <xf numFmtId="10" fontId="0" fillId="0" borderId="35" xfId="0" applyNumberFormat="1" applyFill="1" applyBorder="1" applyAlignment="1" applyProtection="1">
      <alignment horizontal="center" vertical="center"/>
    </xf>
    <xf numFmtId="0" fontId="1" fillId="7" borderId="2" xfId="0" applyFont="1" applyFill="1" applyBorder="1" applyAlignment="1">
      <alignment horizontal="right"/>
    </xf>
    <xf numFmtId="0" fontId="2" fillId="0" borderId="5" xfId="0" applyFont="1" applyBorder="1" applyAlignment="1">
      <alignment horizontal="right"/>
    </xf>
    <xf numFmtId="44" fontId="0" fillId="0" borderId="13" xfId="0" applyNumberFormat="1" applyFill="1" applyBorder="1" applyAlignment="1" applyProtection="1">
      <alignment vertical="center"/>
      <protection locked="0"/>
    </xf>
    <xf numFmtId="44" fontId="0" fillId="0" borderId="18" xfId="0" applyNumberFormat="1" applyFill="1" applyBorder="1" applyAlignment="1" applyProtection="1">
      <alignment vertical="center" wrapText="1"/>
    </xf>
    <xf numFmtId="0" fontId="0" fillId="0" borderId="15" xfId="0" applyNumberFormat="1" applyFill="1" applyBorder="1" applyAlignment="1" applyProtection="1">
      <alignment vertical="center" wrapText="1"/>
      <protection locked="0"/>
    </xf>
    <xf numFmtId="0" fontId="0" fillId="0" borderId="4" xfId="0" applyNumberFormat="1" applyFill="1" applyBorder="1" applyAlignment="1" applyProtection="1">
      <alignment vertical="center" wrapText="1"/>
      <protection locked="0"/>
    </xf>
    <xf numFmtId="44" fontId="0" fillId="0" borderId="3" xfId="0" applyNumberFormat="1" applyFill="1" applyBorder="1" applyAlignment="1" applyProtection="1">
      <alignment horizontal="right" vertical="center"/>
    </xf>
    <xf numFmtId="44" fontId="0" fillId="0" borderId="3" xfId="0" applyNumberFormat="1" applyFill="1" applyBorder="1" applyAlignment="1" applyProtection="1">
      <alignment horizontal="right" vertical="center"/>
      <protection locked="0"/>
    </xf>
    <xf numFmtId="0" fontId="1" fillId="7" borderId="3" xfId="0" applyFont="1" applyFill="1" applyBorder="1" applyAlignment="1"/>
    <xf numFmtId="0" fontId="1" fillId="7" borderId="2" xfId="0" applyFont="1" applyFill="1" applyBorder="1" applyAlignment="1"/>
    <xf numFmtId="44" fontId="0" fillId="0" borderId="18" xfId="0" applyNumberFormat="1" applyFill="1" applyBorder="1" applyAlignment="1" applyProtection="1">
      <alignment horizontal="right" vertical="center"/>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2" fillId="0" borderId="0" xfId="0" applyFont="1" applyAlignment="1">
      <alignment horizontal="left" indent="4"/>
    </xf>
    <xf numFmtId="0" fontId="0" fillId="0" borderId="0" xfId="0" applyFill="1" applyBorder="1" applyAlignment="1">
      <alignment horizontal="left" wrapText="1" indent="4"/>
    </xf>
    <xf numFmtId="0" fontId="13" fillId="0" borderId="0" xfId="0" applyFont="1" applyAlignment="1">
      <alignment horizontal="left" vertical="top" indent="4"/>
    </xf>
    <xf numFmtId="0" fontId="2" fillId="0" borderId="0" xfId="0" applyFont="1" applyFill="1" applyBorder="1" applyAlignment="1">
      <alignment horizontal="left" indent="4"/>
    </xf>
    <xf numFmtId="44" fontId="6" fillId="0" borderId="0" xfId="0" applyNumberFormat="1" applyFont="1" applyAlignment="1">
      <alignment vertical="center"/>
    </xf>
    <xf numFmtId="0" fontId="28" fillId="0" borderId="0" xfId="0" applyFont="1" applyAlignment="1">
      <alignment vertical="center"/>
    </xf>
    <xf numFmtId="0" fontId="6" fillId="0" borderId="0" xfId="0" applyFont="1" applyAlignment="1">
      <alignment vertical="center" wrapText="1"/>
    </xf>
    <xf numFmtId="0" fontId="17" fillId="0" borderId="0" xfId="0" applyFont="1" applyAlignment="1"/>
    <xf numFmtId="0" fontId="1" fillId="7" borderId="4" xfId="0" applyFont="1" applyFill="1" applyBorder="1" applyAlignment="1"/>
    <xf numFmtId="164" fontId="1" fillId="7" borderId="2" xfId="0" applyNumberFormat="1" applyFont="1" applyFill="1" applyBorder="1" applyAlignment="1">
      <alignment horizontal="left" indent="2"/>
    </xf>
    <xf numFmtId="0" fontId="23" fillId="8" borderId="1" xfId="0" applyFont="1" applyFill="1" applyBorder="1" applyAlignment="1">
      <alignment horizontal="center" vertical="center" wrapText="1"/>
    </xf>
    <xf numFmtId="0" fontId="23" fillId="8" borderId="45" xfId="0" applyFont="1" applyFill="1" applyBorder="1" applyAlignment="1">
      <alignment horizontal="center" vertical="center" wrapText="1"/>
    </xf>
    <xf numFmtId="0" fontId="23" fillId="8" borderId="7" xfId="0" applyFont="1" applyFill="1" applyBorder="1" applyAlignment="1">
      <alignment horizontal="center" vertical="center" wrapText="1"/>
    </xf>
    <xf numFmtId="44" fontId="2" fillId="0" borderId="15" xfId="0" applyNumberFormat="1" applyFont="1" applyFill="1" applyBorder="1" applyAlignment="1" applyProtection="1">
      <alignment horizontal="right" vertical="center" wrapText="1" indent="1"/>
    </xf>
    <xf numFmtId="0" fontId="0" fillId="0" borderId="0" xfId="0" applyBorder="1" applyProtection="1">
      <protection locked="0"/>
    </xf>
    <xf numFmtId="0" fontId="2" fillId="14" borderId="19" xfId="0" applyFont="1" applyFill="1" applyBorder="1" applyAlignment="1">
      <alignment horizontal="right" vertical="center"/>
    </xf>
    <xf numFmtId="44" fontId="2" fillId="14" borderId="19" xfId="0" applyNumberFormat="1" applyFont="1" applyFill="1" applyBorder="1" applyAlignment="1">
      <alignment vertical="center"/>
    </xf>
    <xf numFmtId="0" fontId="0" fillId="0" borderId="0" xfId="0" applyBorder="1" applyProtection="1"/>
    <xf numFmtId="10" fontId="0" fillId="0" borderId="3" xfId="0" applyNumberFormat="1" applyFill="1" applyBorder="1" applyAlignment="1" applyProtection="1">
      <alignment horizontal="center" vertical="center"/>
    </xf>
    <xf numFmtId="10" fontId="0" fillId="0" borderId="3" xfId="0" applyNumberFormat="1" applyFill="1" applyBorder="1" applyAlignment="1" applyProtection="1">
      <alignment horizontal="center" vertical="center"/>
      <protection locked="0"/>
    </xf>
    <xf numFmtId="44" fontId="0" fillId="0" borderId="46" xfId="0" applyNumberFormat="1" applyFill="1" applyBorder="1" applyAlignment="1" applyProtection="1">
      <alignment vertical="center"/>
      <protection locked="0"/>
    </xf>
    <xf numFmtId="44" fontId="0" fillId="0" borderId="14" xfId="0" applyNumberFormat="1" applyFill="1" applyBorder="1" applyAlignment="1" applyProtection="1">
      <alignment horizontal="right" vertical="center"/>
      <protection locked="0"/>
    </xf>
    <xf numFmtId="10" fontId="0" fillId="0" borderId="14" xfId="0" applyNumberFormat="1" applyFill="1" applyBorder="1" applyAlignment="1" applyProtection="1">
      <alignment horizontal="center" vertical="center"/>
      <protection locked="0"/>
    </xf>
    <xf numFmtId="0" fontId="2" fillId="0" borderId="0" xfId="0" applyFont="1" applyAlignment="1">
      <alignment horizontal="left"/>
    </xf>
    <xf numFmtId="0" fontId="2" fillId="0" borderId="0" xfId="0" applyFont="1" applyBorder="1" applyAlignment="1">
      <alignment horizontal="left" vertical="center"/>
    </xf>
    <xf numFmtId="0" fontId="2" fillId="0" borderId="0" xfId="0" applyFont="1" applyAlignment="1">
      <alignment horizontal="left" vertical="center"/>
    </xf>
    <xf numFmtId="0" fontId="1" fillId="9" borderId="2" xfId="0" applyFont="1" applyFill="1" applyBorder="1" applyAlignment="1">
      <alignment horizontal="right"/>
    </xf>
    <xf numFmtId="0" fontId="0" fillId="2" borderId="13" xfId="0" applyNumberFormat="1" applyFont="1" applyFill="1" applyBorder="1" applyAlignment="1" applyProtection="1">
      <alignment horizontal="center" vertical="top" wrapText="1"/>
      <protection locked="0"/>
    </xf>
    <xf numFmtId="0" fontId="2" fillId="8" borderId="13"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wrapText="1"/>
    </xf>
    <xf numFmtId="10" fontId="0" fillId="0" borderId="13" xfId="0" applyNumberFormat="1" applyFont="1" applyFill="1" applyBorder="1" applyAlignment="1" applyProtection="1">
      <alignment horizontal="center" vertical="center"/>
    </xf>
    <xf numFmtId="0" fontId="6" fillId="8" borderId="10" xfId="0" applyFont="1" applyFill="1" applyBorder="1" applyAlignment="1">
      <alignment horizontal="center"/>
    </xf>
    <xf numFmtId="0" fontId="23" fillId="8" borderId="14"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0" fillId="0" borderId="0" xfId="0" applyFont="1" applyBorder="1" applyAlignment="1">
      <alignment horizontal="left"/>
    </xf>
    <xf numFmtId="0" fontId="0" fillId="0" borderId="0" xfId="0" applyFont="1" applyFill="1" applyBorder="1" applyAlignment="1">
      <alignment horizontal="left"/>
    </xf>
    <xf numFmtId="0" fontId="24" fillId="0" borderId="2" xfId="0" applyNumberFormat="1" applyFont="1" applyFill="1" applyBorder="1" applyAlignment="1" applyProtection="1">
      <alignment vertical="top" wrapText="1"/>
      <protection locked="0"/>
    </xf>
    <xf numFmtId="0" fontId="24" fillId="0" borderId="13" xfId="0" applyNumberFormat="1" applyFont="1" applyFill="1" applyBorder="1" applyAlignment="1" applyProtection="1">
      <alignment vertical="top" wrapText="1"/>
      <protection locked="0"/>
    </xf>
    <xf numFmtId="44" fontId="24" fillId="0" borderId="3" xfId="0" applyNumberFormat="1" applyFont="1" applyFill="1" applyBorder="1" applyAlignment="1" applyProtection="1">
      <alignment vertical="top"/>
      <protection locked="0"/>
    </xf>
    <xf numFmtId="44" fontId="24" fillId="0" borderId="3" xfId="0" applyNumberFormat="1" applyFont="1" applyBorder="1" applyAlignment="1" applyProtection="1">
      <alignment vertical="top"/>
      <protection locked="0"/>
    </xf>
    <xf numFmtId="44" fontId="24" fillId="0" borderId="3" xfId="0" applyNumberFormat="1" applyFont="1" applyFill="1" applyBorder="1" applyAlignment="1" applyProtection="1">
      <alignment vertical="top"/>
    </xf>
    <xf numFmtId="44" fontId="24" fillId="0" borderId="3" xfId="0" applyNumberFormat="1" applyFont="1" applyBorder="1" applyAlignment="1" applyProtection="1">
      <alignment vertical="top"/>
    </xf>
    <xf numFmtId="44" fontId="23" fillId="0" borderId="18" xfId="0" applyNumberFormat="1" applyFont="1" applyBorder="1" applyAlignment="1">
      <alignment vertical="center"/>
    </xf>
    <xf numFmtId="44" fontId="25" fillId="0" borderId="18" xfId="0" applyNumberFormat="1" applyFont="1" applyBorder="1" applyAlignment="1">
      <alignment vertical="center"/>
    </xf>
    <xf numFmtId="0" fontId="27" fillId="0" borderId="5" xfId="0" applyFont="1" applyBorder="1" applyAlignment="1">
      <alignment vertical="top" wrapText="1"/>
    </xf>
    <xf numFmtId="0" fontId="27" fillId="0" borderId="1" xfId="0" applyFont="1" applyBorder="1" applyAlignment="1">
      <alignment vertical="top" wrapText="1"/>
    </xf>
    <xf numFmtId="0" fontId="29" fillId="0" borderId="5" xfId="0" applyFont="1" applyBorder="1" applyAlignment="1">
      <alignment wrapText="1"/>
    </xf>
    <xf numFmtId="0" fontId="23" fillId="0" borderId="0" xfId="0" applyFont="1" applyBorder="1" applyAlignment="1">
      <alignment horizontal="right"/>
    </xf>
    <xf numFmtId="44" fontId="24" fillId="0" borderId="13" xfId="0" applyNumberFormat="1" applyFont="1" applyFill="1" applyBorder="1" applyAlignment="1" applyProtection="1">
      <alignment vertical="top"/>
      <protection locked="0"/>
    </xf>
    <xf numFmtId="10" fontId="24" fillId="0" borderId="13" xfId="0" applyNumberFormat="1" applyFont="1" applyFill="1" applyBorder="1" applyAlignment="1" applyProtection="1">
      <alignment horizontal="center" vertical="top"/>
      <protection locked="0"/>
    </xf>
    <xf numFmtId="44" fontId="24" fillId="0" borderId="13" xfId="0" applyNumberFormat="1" applyFont="1" applyBorder="1" applyAlignment="1" applyProtection="1">
      <alignment vertical="top"/>
      <protection locked="0"/>
    </xf>
    <xf numFmtId="10" fontId="24" fillId="0" borderId="13" xfId="0" applyNumberFormat="1" applyFont="1" applyBorder="1" applyAlignment="1" applyProtection="1">
      <alignment horizontal="center" vertical="top"/>
      <protection locked="0"/>
    </xf>
    <xf numFmtId="10" fontId="23" fillId="0" borderId="35" xfId="0" applyNumberFormat="1" applyFont="1" applyBorder="1" applyAlignment="1">
      <alignment horizontal="center" vertical="center"/>
    </xf>
    <xf numFmtId="10" fontId="24" fillId="0" borderId="13" xfId="0" applyNumberFormat="1" applyFont="1" applyBorder="1" applyAlignment="1" applyProtection="1">
      <alignment horizontal="center" vertical="top"/>
    </xf>
    <xf numFmtId="0" fontId="0" fillId="0" borderId="0" xfId="0" applyAlignment="1">
      <alignment horizontal="left" indent="4"/>
    </xf>
    <xf numFmtId="0" fontId="12" fillId="0" borderId="0" xfId="0" applyFont="1" applyAlignment="1">
      <alignment wrapText="1"/>
    </xf>
    <xf numFmtId="0" fontId="2" fillId="0" borderId="0" xfId="0" applyFont="1" applyAlignment="1">
      <alignment vertical="center"/>
    </xf>
    <xf numFmtId="0" fontId="2" fillId="0" borderId="0" xfId="0" applyFont="1" applyBorder="1" applyAlignment="1">
      <alignment vertical="center"/>
    </xf>
    <xf numFmtId="0" fontId="2" fillId="0" borderId="0" xfId="0" applyFont="1" applyFill="1" applyBorder="1" applyAlignment="1">
      <alignment horizontal="right" vertical="center"/>
    </xf>
    <xf numFmtId="0" fontId="0" fillId="0" borderId="0" xfId="0" applyFill="1" applyBorder="1" applyAlignment="1">
      <alignment vertical="center"/>
    </xf>
    <xf numFmtId="0" fontId="2" fillId="0" borderId="0" xfId="0" applyFont="1" applyFill="1" applyBorder="1" applyAlignment="1"/>
    <xf numFmtId="0" fontId="23" fillId="0" borderId="5" xfId="0" applyFont="1" applyBorder="1" applyAlignment="1">
      <alignment horizontal="right" indent="1"/>
    </xf>
    <xf numFmtId="0" fontId="27" fillId="0" borderId="1" xfId="0" applyFont="1" applyBorder="1" applyAlignment="1">
      <alignment horizontal="left" vertical="top"/>
    </xf>
    <xf numFmtId="0" fontId="27" fillId="0" borderId="1" xfId="0" applyFont="1" applyBorder="1" applyAlignment="1">
      <alignment vertical="top"/>
    </xf>
    <xf numFmtId="44" fontId="23" fillId="0" borderId="0" xfId="0" applyNumberFormat="1" applyFont="1" applyBorder="1" applyAlignment="1">
      <alignment vertical="center"/>
    </xf>
    <xf numFmtId="44" fontId="25" fillId="0" borderId="0" xfId="0" applyNumberFormat="1" applyFont="1" applyBorder="1" applyAlignment="1">
      <alignment vertical="center"/>
    </xf>
    <xf numFmtId="0" fontId="2" fillId="0" borderId="34" xfId="0" applyFont="1" applyBorder="1" applyAlignment="1">
      <alignment horizontal="center" vertical="top"/>
    </xf>
    <xf numFmtId="44" fontId="27" fillId="0" borderId="0" xfId="0" applyNumberFormat="1" applyFont="1" applyBorder="1" applyAlignment="1">
      <alignment vertical="center"/>
    </xf>
    <xf numFmtId="0" fontId="27" fillId="0" borderId="0" xfId="0" applyFont="1" applyAlignment="1">
      <alignment horizontal="left"/>
    </xf>
    <xf numFmtId="0" fontId="27" fillId="0" borderId="0" xfId="0" applyFont="1"/>
    <xf numFmtId="0" fontId="2" fillId="14" borderId="19" xfId="0" applyFont="1" applyFill="1" applyBorder="1" applyAlignment="1">
      <alignment vertical="center"/>
    </xf>
    <xf numFmtId="44" fontId="24" fillId="0" borderId="2" xfId="0" applyNumberFormat="1" applyFont="1" applyBorder="1" applyAlignment="1" applyProtection="1">
      <alignment horizontal="center" vertical="top"/>
      <protection locked="0"/>
    </xf>
    <xf numFmtId="0" fontId="26" fillId="8" borderId="45" xfId="0" applyFont="1" applyFill="1" applyBorder="1" applyAlignment="1">
      <alignment horizontal="center" vertical="center" wrapText="1"/>
    </xf>
    <xf numFmtId="0" fontId="24" fillId="0" borderId="5" xfId="0" applyNumberFormat="1" applyFont="1" applyFill="1" applyBorder="1" applyAlignment="1" applyProtection="1">
      <alignment vertical="top" wrapText="1"/>
      <protection locked="0"/>
    </xf>
    <xf numFmtId="0" fontId="24" fillId="0" borderId="46" xfId="0" applyNumberFormat="1" applyFont="1" applyFill="1" applyBorder="1" applyAlignment="1" applyProtection="1">
      <alignment vertical="top" wrapText="1"/>
      <protection locked="0"/>
    </xf>
    <xf numFmtId="44" fontId="24" fillId="0" borderId="46" xfId="0" applyNumberFormat="1" applyFont="1" applyFill="1" applyBorder="1" applyAlignment="1" applyProtection="1">
      <alignment vertical="top"/>
      <protection locked="0"/>
    </xf>
    <xf numFmtId="10" fontId="24" fillId="0" borderId="46" xfId="0" applyNumberFormat="1" applyFont="1" applyFill="1" applyBorder="1" applyAlignment="1" applyProtection="1">
      <alignment horizontal="center" vertical="top"/>
      <protection locked="0"/>
    </xf>
    <xf numFmtId="44" fontId="24" fillId="0" borderId="46" xfId="0" applyNumberFormat="1" applyFont="1" applyBorder="1" applyAlignment="1" applyProtection="1">
      <alignment vertical="top"/>
      <protection locked="0"/>
    </xf>
    <xf numFmtId="10" fontId="24" fillId="0" borderId="46" xfId="0" applyNumberFormat="1" applyFont="1" applyBorder="1" applyAlignment="1" applyProtection="1">
      <alignment horizontal="center" vertical="top"/>
      <protection locked="0"/>
    </xf>
    <xf numFmtId="44" fontId="24" fillId="0" borderId="5" xfId="0" applyNumberFormat="1" applyFont="1" applyBorder="1" applyAlignment="1" applyProtection="1">
      <alignment horizontal="center" vertical="top"/>
      <protection locked="0"/>
    </xf>
    <xf numFmtId="44" fontId="24" fillId="0" borderId="13" xfId="0" applyNumberFormat="1" applyFont="1" applyFill="1" applyBorder="1" applyAlignment="1" applyProtection="1">
      <alignment vertical="top"/>
    </xf>
    <xf numFmtId="44" fontId="24" fillId="0" borderId="13" xfId="0" applyNumberFormat="1" applyFont="1" applyBorder="1" applyAlignment="1" applyProtection="1">
      <alignment vertical="top"/>
    </xf>
    <xf numFmtId="44" fontId="24" fillId="0" borderId="2" xfId="0" applyNumberFormat="1" applyFont="1" applyBorder="1" applyAlignment="1" applyProtection="1">
      <alignment horizontal="center" vertical="top"/>
    </xf>
    <xf numFmtId="0" fontId="2" fillId="0" borderId="0" xfId="0" applyFont="1" applyBorder="1" applyAlignment="1">
      <alignment horizontal="right" vertical="center"/>
    </xf>
    <xf numFmtId="0" fontId="2" fillId="14" borderId="19" xfId="0" applyFont="1" applyFill="1" applyBorder="1" applyAlignment="1">
      <alignment horizontal="left" vertical="center"/>
    </xf>
    <xf numFmtId="0" fontId="6" fillId="0" borderId="0" xfId="0" applyFont="1" applyAlignment="1">
      <alignment vertical="center"/>
    </xf>
    <xf numFmtId="0" fontId="1" fillId="3" borderId="3" xfId="0" applyFont="1" applyFill="1" applyBorder="1" applyAlignment="1"/>
    <xf numFmtId="0" fontId="1" fillId="3" borderId="2" xfId="0" applyFont="1" applyFill="1" applyBorder="1" applyAlignment="1"/>
    <xf numFmtId="0" fontId="1" fillId="3" borderId="2" xfId="0" applyFont="1" applyFill="1" applyBorder="1" applyAlignment="1">
      <alignment horizontal="right"/>
    </xf>
    <xf numFmtId="0" fontId="1" fillId="3" borderId="2" xfId="0" applyFont="1" applyFill="1" applyBorder="1" applyAlignment="1">
      <alignment horizontal="left" indent="2"/>
    </xf>
    <xf numFmtId="0" fontId="1" fillId="9" borderId="2" xfId="0" applyFont="1" applyFill="1" applyBorder="1" applyAlignment="1">
      <alignment horizontal="left" indent="2"/>
    </xf>
    <xf numFmtId="164" fontId="1" fillId="9" borderId="2" xfId="0" applyNumberFormat="1" applyFont="1" applyFill="1" applyBorder="1" applyAlignment="1">
      <alignment horizontal="right"/>
    </xf>
    <xf numFmtId="0" fontId="2" fillId="0" borderId="0" xfId="0" applyFont="1" applyFill="1" applyBorder="1" applyAlignment="1">
      <alignment horizontal="left"/>
    </xf>
    <xf numFmtId="0" fontId="0" fillId="2" borderId="13" xfId="0" applyNumberFormat="1" applyFont="1" applyFill="1" applyBorder="1" applyAlignment="1" applyProtection="1">
      <alignment vertical="top" wrapText="1"/>
      <protection locked="0"/>
    </xf>
    <xf numFmtId="44" fontId="0" fillId="2" borderId="13" xfId="0" applyNumberFormat="1" applyFont="1" applyFill="1" applyBorder="1" applyAlignment="1" applyProtection="1">
      <alignment vertical="top" wrapText="1"/>
      <protection locked="0"/>
    </xf>
    <xf numFmtId="0" fontId="2" fillId="0" borderId="0" xfId="0" applyNumberFormat="1" applyFont="1" applyFill="1" applyBorder="1" applyAlignment="1" applyProtection="1">
      <alignment horizontal="right" vertical="top" wrapText="1" indent="1"/>
    </xf>
    <xf numFmtId="44" fontId="2" fillId="0" borderId="35" xfId="0" applyNumberFormat="1" applyFont="1" applyFill="1" applyBorder="1" applyAlignment="1" applyProtection="1">
      <alignment vertical="top" wrapText="1"/>
    </xf>
    <xf numFmtId="44" fontId="0" fillId="0" borderId="3" xfId="0" applyNumberFormat="1" applyFont="1" applyFill="1" applyBorder="1" applyAlignment="1" applyProtection="1">
      <alignment vertical="center"/>
    </xf>
    <xf numFmtId="0" fontId="2" fillId="8" borderId="45" xfId="0" applyFont="1" applyFill="1" applyBorder="1" applyAlignment="1" applyProtection="1">
      <alignment horizontal="center" vertical="center" wrapText="1"/>
    </xf>
    <xf numFmtId="0" fontId="2" fillId="0" borderId="0" xfId="0" applyFont="1" applyAlignment="1">
      <alignment horizontal="left" indent="1"/>
    </xf>
    <xf numFmtId="0" fontId="0" fillId="0" borderId="0" xfId="0" applyAlignment="1">
      <alignment horizontal="left" indent="1"/>
    </xf>
    <xf numFmtId="0" fontId="13" fillId="0" borderId="0" xfId="0" applyFont="1" applyAlignment="1">
      <alignment horizontal="left" vertical="top" indent="1"/>
    </xf>
    <xf numFmtId="0" fontId="2" fillId="0" borderId="0" xfId="0" applyFont="1" applyFill="1" applyAlignment="1" applyProtection="1"/>
    <xf numFmtId="0" fontId="2" fillId="0" borderId="0" xfId="0" applyFont="1" applyFill="1" applyBorder="1" applyAlignment="1">
      <alignment horizontal="left" indent="1"/>
    </xf>
    <xf numFmtId="44" fontId="0" fillId="0" borderId="13" xfId="0" applyNumberFormat="1" applyBorder="1" applyAlignment="1" applyProtection="1">
      <alignment horizontal="center" vertical="center"/>
      <protection locked="0"/>
    </xf>
    <xf numFmtId="0" fontId="0" fillId="0" borderId="3" xfId="0" applyBorder="1" applyAlignment="1" applyProtection="1">
      <alignment vertical="center"/>
    </xf>
    <xf numFmtId="0" fontId="0" fillId="0" borderId="3" xfId="0" applyBorder="1" applyAlignment="1" applyProtection="1">
      <alignment vertical="center"/>
      <protection locked="0"/>
    </xf>
    <xf numFmtId="0" fontId="26" fillId="8" borderId="7" xfId="0" applyFont="1" applyFill="1" applyBorder="1" applyAlignment="1">
      <alignment horizontal="center" vertical="center" wrapText="1"/>
    </xf>
    <xf numFmtId="44" fontId="24" fillId="0" borderId="14" xfId="0" applyNumberFormat="1" applyFont="1" applyFill="1" applyBorder="1" applyAlignment="1" applyProtection="1">
      <alignment vertical="top"/>
      <protection locked="0"/>
    </xf>
    <xf numFmtId="10" fontId="24" fillId="0" borderId="14" xfId="0" applyNumberFormat="1" applyFont="1" applyFill="1" applyBorder="1" applyAlignment="1" applyProtection="1">
      <alignment horizontal="center" vertical="top"/>
      <protection locked="0"/>
    </xf>
    <xf numFmtId="44" fontId="24" fillId="0" borderId="14" xfId="0" applyNumberFormat="1" applyFont="1" applyBorder="1" applyAlignment="1" applyProtection="1">
      <alignment vertical="top"/>
      <protection locked="0"/>
    </xf>
    <xf numFmtId="0" fontId="0" fillId="0" borderId="14" xfId="0" applyBorder="1" applyAlignment="1" applyProtection="1">
      <alignment vertical="center"/>
      <protection locked="0"/>
    </xf>
    <xf numFmtId="7" fontId="33" fillId="0" borderId="0" xfId="0" applyNumberFormat="1" applyFont="1" applyBorder="1" applyAlignment="1">
      <alignment horizontal="center"/>
    </xf>
    <xf numFmtId="0" fontId="23" fillId="8" borderId="0" xfId="0" applyFont="1" applyFill="1" applyBorder="1" applyAlignment="1">
      <alignment horizontal="center" vertical="center" wrapText="1"/>
    </xf>
    <xf numFmtId="164" fontId="22" fillId="0" borderId="5" xfId="0" applyNumberFormat="1" applyFont="1" applyBorder="1" applyAlignment="1" applyProtection="1">
      <alignment horizontal="center" vertical="top" wrapText="1"/>
      <protection locked="0"/>
    </xf>
    <xf numFmtId="0" fontId="0" fillId="0" borderId="14" xfId="0" applyNumberFormat="1" applyFont="1" applyBorder="1" applyAlignment="1" applyProtection="1">
      <alignment vertical="top" wrapText="1"/>
      <protection locked="0"/>
    </xf>
    <xf numFmtId="0" fontId="0" fillId="0" borderId="14" xfId="0" applyFont="1" applyBorder="1" applyAlignment="1" applyProtection="1">
      <alignment vertical="top" wrapText="1"/>
      <protection locked="0"/>
    </xf>
    <xf numFmtId="44" fontId="0" fillId="0" borderId="14" xfId="0" applyNumberFormat="1" applyFont="1" applyBorder="1" applyAlignment="1" applyProtection="1">
      <alignment vertical="top" wrapText="1"/>
      <protection locked="0"/>
    </xf>
    <xf numFmtId="2" fontId="0" fillId="0" borderId="14" xfId="0" applyNumberFormat="1" applyFont="1" applyBorder="1" applyAlignment="1" applyProtection="1">
      <alignment horizontal="right" vertical="top" wrapText="1"/>
      <protection locked="0"/>
    </xf>
    <xf numFmtId="44" fontId="0" fillId="0" borderId="0" xfId="0" applyNumberFormat="1" applyBorder="1" applyProtection="1">
      <protection locked="0"/>
    </xf>
    <xf numFmtId="164" fontId="22" fillId="0" borderId="2" xfId="0" applyNumberFormat="1" applyFont="1" applyBorder="1" applyAlignment="1" applyProtection="1">
      <alignment horizontal="center" vertical="top" wrapText="1"/>
      <protection locked="0"/>
    </xf>
    <xf numFmtId="0" fontId="0" fillId="0" borderId="3" xfId="0" applyNumberFormat="1" applyFont="1" applyBorder="1" applyAlignment="1" applyProtection="1">
      <alignment vertical="top" wrapText="1"/>
      <protection locked="0"/>
    </xf>
    <xf numFmtId="0" fontId="0" fillId="0" borderId="3" xfId="0" applyFont="1" applyBorder="1" applyAlignment="1" applyProtection="1">
      <alignment vertical="top" wrapText="1"/>
      <protection locked="0"/>
    </xf>
    <xf numFmtId="44" fontId="0" fillId="0" borderId="3" xfId="0" applyNumberFormat="1" applyFont="1" applyBorder="1" applyAlignment="1" applyProtection="1">
      <alignment vertical="top" wrapText="1"/>
      <protection locked="0"/>
    </xf>
    <xf numFmtId="2" fontId="0" fillId="0" borderId="3" xfId="0" applyNumberFormat="1" applyFont="1" applyBorder="1" applyAlignment="1" applyProtection="1">
      <alignment horizontal="right" vertical="top" wrapText="1"/>
      <protection locked="0"/>
    </xf>
    <xf numFmtId="0" fontId="0" fillId="0" borderId="13" xfId="0" applyNumberFormat="1" applyFont="1" applyBorder="1" applyAlignment="1" applyProtection="1">
      <alignment vertical="top" wrapText="1"/>
      <protection locked="0"/>
    </xf>
    <xf numFmtId="44" fontId="0" fillId="0" borderId="13" xfId="0" applyNumberFormat="1" applyFont="1" applyFill="1" applyBorder="1" applyAlignment="1" applyProtection="1">
      <alignment vertical="center"/>
      <protection locked="0"/>
    </xf>
    <xf numFmtId="44" fontId="0" fillId="0" borderId="3" xfId="0"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wrapText="1"/>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49" fontId="0" fillId="2" borderId="1" xfId="0" applyNumberFormat="1" applyFill="1" applyBorder="1" applyAlignment="1" applyProtection="1">
      <alignment horizontal="center"/>
      <protection locked="0"/>
    </xf>
    <xf numFmtId="0" fontId="13" fillId="0" borderId="0" xfId="0" applyFont="1" applyAlignment="1">
      <alignment horizontal="center" vertical="top"/>
    </xf>
    <xf numFmtId="0" fontId="5" fillId="0" borderId="0" xfId="0" applyFont="1" applyAlignment="1">
      <alignment horizontal="center" vertical="center"/>
    </xf>
    <xf numFmtId="0" fontId="0" fillId="2" borderId="1" xfId="0" applyFill="1" applyBorder="1" applyAlignment="1" applyProtection="1">
      <alignment horizontal="left" wrapText="1"/>
      <protection locked="0"/>
    </xf>
    <xf numFmtId="164" fontId="0" fillId="2" borderId="1" xfId="0" applyNumberFormat="1" applyFill="1" applyBorder="1" applyAlignment="1" applyProtection="1">
      <alignment horizontal="center"/>
      <protection locked="0"/>
    </xf>
    <xf numFmtId="0" fontId="0" fillId="2" borderId="0" xfId="0" applyNumberFormat="1" applyFont="1" applyFill="1" applyBorder="1" applyAlignment="1" applyProtection="1">
      <alignment horizontal="center"/>
      <protection locked="0"/>
    </xf>
    <xf numFmtId="0" fontId="0" fillId="2" borderId="1" xfId="0" applyNumberFormat="1" applyFont="1" applyFill="1" applyBorder="1" applyAlignment="1" applyProtection="1">
      <alignment horizontal="center"/>
      <protection locked="0"/>
    </xf>
    <xf numFmtId="0" fontId="1" fillId="4" borderId="16" xfId="0" applyFont="1" applyFill="1" applyBorder="1" applyAlignment="1">
      <alignment horizontal="left"/>
    </xf>
    <xf numFmtId="0" fontId="1" fillId="4" borderId="27" xfId="0" applyFont="1" applyFill="1" applyBorder="1" applyAlignment="1">
      <alignment horizontal="left"/>
    </xf>
    <xf numFmtId="0" fontId="1" fillId="4" borderId="17" xfId="0" applyFont="1" applyFill="1" applyBorder="1" applyAlignment="1">
      <alignment horizontal="left"/>
    </xf>
    <xf numFmtId="0" fontId="0" fillId="2" borderId="1"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2" xfId="0" applyFill="1" applyBorder="1" applyAlignment="1" applyProtection="1">
      <alignment horizontal="center"/>
      <protection locked="0"/>
    </xf>
    <xf numFmtId="0" fontId="2" fillId="0" borderId="5" xfId="0" applyFont="1" applyFill="1" applyBorder="1" applyAlignment="1">
      <alignment horizontal="center"/>
    </xf>
    <xf numFmtId="11" fontId="0" fillId="2" borderId="5" xfId="0" applyNumberFormat="1" applyFill="1" applyBorder="1" applyAlignment="1" applyProtection="1">
      <alignment horizontal="left" vertical="top" wrapText="1"/>
      <protection locked="0"/>
    </xf>
    <xf numFmtId="11" fontId="0" fillId="2" borderId="1" xfId="0" applyNumberFormat="1" applyFill="1" applyBorder="1" applyAlignment="1" applyProtection="1">
      <alignment horizontal="left" vertical="top" wrapText="1"/>
      <protection locked="0"/>
    </xf>
    <xf numFmtId="44" fontId="0" fillId="0" borderId="16" xfId="0" applyNumberFormat="1" applyFont="1" applyFill="1" applyBorder="1" applyAlignment="1">
      <alignment horizontal="center"/>
    </xf>
    <xf numFmtId="44" fontId="0" fillId="0" borderId="27" xfId="0" applyNumberFormat="1" applyFont="1" applyFill="1" applyBorder="1" applyAlignment="1">
      <alignment horizontal="center"/>
    </xf>
    <xf numFmtId="44" fontId="0" fillId="0" borderId="17" xfId="0" applyNumberFormat="1" applyFont="1" applyFill="1" applyBorder="1" applyAlignment="1">
      <alignment horizontal="center"/>
    </xf>
    <xf numFmtId="2" fontId="0" fillId="2" borderId="2" xfId="0" applyNumberFormat="1" applyFill="1" applyBorder="1" applyAlignment="1" applyProtection="1">
      <alignment horizontal="center"/>
      <protection locked="0"/>
    </xf>
    <xf numFmtId="0" fontId="1" fillId="4" borderId="27" xfId="0" applyFont="1" applyFill="1" applyBorder="1" applyAlignment="1">
      <alignment horizontal="center"/>
    </xf>
    <xf numFmtId="0" fontId="1" fillId="4" borderId="17" xfId="0" applyFont="1" applyFill="1" applyBorder="1" applyAlignment="1">
      <alignment horizontal="center"/>
    </xf>
    <xf numFmtId="0" fontId="6" fillId="8" borderId="28" xfId="0" applyFont="1" applyFill="1" applyBorder="1" applyAlignment="1" applyProtection="1">
      <alignment horizontal="center" vertical="center"/>
    </xf>
    <xf numFmtId="0" fontId="6" fillId="8" borderId="29" xfId="0" applyFont="1" applyFill="1" applyBorder="1" applyAlignment="1" applyProtection="1">
      <alignment horizontal="center" vertical="center"/>
    </xf>
    <xf numFmtId="0" fontId="6" fillId="8" borderId="30" xfId="0" applyFont="1" applyFill="1" applyBorder="1" applyAlignment="1">
      <alignment horizontal="center" vertical="center" wrapText="1"/>
    </xf>
    <xf numFmtId="0" fontId="6" fillId="8" borderId="29" xfId="0" applyFont="1" applyFill="1" applyBorder="1" applyAlignment="1">
      <alignment horizontal="center" vertical="center"/>
    </xf>
    <xf numFmtId="0" fontId="6" fillId="8" borderId="29" xfId="0" applyFont="1" applyFill="1" applyBorder="1" applyAlignment="1">
      <alignment horizontal="center" vertical="center" wrapText="1"/>
    </xf>
    <xf numFmtId="0" fontId="6" fillId="8" borderId="31" xfId="0" applyFont="1" applyFill="1" applyBorder="1" applyAlignment="1">
      <alignment horizontal="center" vertical="center"/>
    </xf>
    <xf numFmtId="0" fontId="6" fillId="8" borderId="28" xfId="0" applyFont="1" applyFill="1" applyBorder="1" applyAlignment="1">
      <alignment horizontal="center" vertical="center" wrapText="1"/>
    </xf>
    <xf numFmtId="0" fontId="6" fillId="8" borderId="32" xfId="0" applyFont="1" applyFill="1" applyBorder="1" applyAlignment="1">
      <alignment horizontal="center" vertical="center"/>
    </xf>
    <xf numFmtId="44" fontId="0" fillId="2" borderId="1" xfId="0" applyNumberFormat="1" applyFill="1" applyBorder="1" applyAlignment="1" applyProtection="1">
      <alignment horizontal="center"/>
      <protection locked="0"/>
    </xf>
    <xf numFmtId="44" fontId="0" fillId="2" borderId="2" xfId="0" applyNumberFormat="1" applyFill="1" applyBorder="1" applyAlignment="1" applyProtection="1">
      <alignment horizontal="center"/>
      <protection locked="0"/>
    </xf>
    <xf numFmtId="44" fontId="8" fillId="0" borderId="14" xfId="0" applyNumberFormat="1" applyFont="1" applyFill="1" applyBorder="1" applyAlignment="1">
      <alignment horizontal="right" vertical="center"/>
    </xf>
    <xf numFmtId="8" fontId="8" fillId="0" borderId="5" xfId="0" applyNumberFormat="1" applyFont="1" applyFill="1" applyBorder="1" applyAlignment="1">
      <alignment horizontal="right" vertical="center"/>
    </xf>
    <xf numFmtId="8" fontId="8" fillId="0" borderId="23" xfId="0" applyNumberFormat="1" applyFont="1" applyFill="1" applyBorder="1" applyAlignment="1">
      <alignment horizontal="right" vertical="center"/>
    </xf>
    <xf numFmtId="8" fontId="8" fillId="0" borderId="1" xfId="0" applyNumberFormat="1" applyFont="1" applyFill="1" applyBorder="1" applyAlignment="1">
      <alignment horizontal="center" vertical="center"/>
    </xf>
    <xf numFmtId="8" fontId="8" fillId="0" borderId="8" xfId="0" applyNumberFormat="1" applyFont="1" applyFill="1" applyBorder="1" applyAlignment="1">
      <alignment horizontal="center" vertical="center"/>
    </xf>
    <xf numFmtId="10" fontId="18" fillId="0" borderId="7" xfId="0" applyNumberFormat="1" applyFont="1" applyFill="1" applyBorder="1" applyAlignment="1">
      <alignment horizontal="right"/>
    </xf>
    <xf numFmtId="10" fontId="18" fillId="0" borderId="8" xfId="0" applyNumberFormat="1" applyFont="1" applyFill="1" applyBorder="1" applyAlignment="1">
      <alignment horizontal="right"/>
    </xf>
    <xf numFmtId="10" fontId="18" fillId="0" borderId="1" xfId="0" applyNumberFormat="1" applyFont="1" applyFill="1" applyBorder="1" applyAlignment="1">
      <alignment horizontal="right"/>
    </xf>
    <xf numFmtId="10" fontId="18" fillId="0" borderId="22" xfId="0" applyNumberFormat="1" applyFont="1" applyFill="1" applyBorder="1" applyAlignment="1">
      <alignment horizontal="right"/>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7" xfId="0" applyFont="1" applyFill="1" applyBorder="1" applyAlignment="1">
      <alignment horizontal="right"/>
    </xf>
    <xf numFmtId="0" fontId="9" fillId="0" borderId="1" xfId="0" applyFont="1" applyFill="1" applyBorder="1" applyAlignment="1">
      <alignment horizontal="right"/>
    </xf>
    <xf numFmtId="0" fontId="9" fillId="0" borderId="24" xfId="0" applyFont="1" applyFill="1" applyBorder="1" applyAlignment="1">
      <alignment horizontal="right"/>
    </xf>
    <xf numFmtId="8" fontId="8" fillId="0" borderId="15" xfId="0" applyNumberFormat="1" applyFont="1" applyFill="1" applyBorder="1" applyAlignment="1">
      <alignment horizontal="right" vertical="center"/>
    </xf>
    <xf numFmtId="0" fontId="6" fillId="0" borderId="2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8" xfId="0" applyFont="1" applyFill="1" applyBorder="1" applyAlignment="1">
      <alignment horizontal="center" vertical="center" wrapText="1"/>
    </xf>
    <xf numFmtId="44" fontId="8" fillId="0" borderId="5" xfId="0" applyNumberFormat="1" applyFont="1" applyFill="1" applyBorder="1" applyAlignment="1">
      <alignment horizontal="center" vertical="center"/>
    </xf>
    <xf numFmtId="8" fontId="8" fillId="0" borderId="15" xfId="0" applyNumberFormat="1" applyFont="1" applyFill="1" applyBorder="1" applyAlignment="1">
      <alignment horizontal="center" vertical="center"/>
    </xf>
    <xf numFmtId="44" fontId="8" fillId="0" borderId="21" xfId="0" applyNumberFormat="1" applyFont="1" applyFill="1" applyBorder="1" applyAlignment="1">
      <alignment horizontal="right" vertical="center"/>
    </xf>
    <xf numFmtId="44" fontId="8" fillId="0" borderId="15" xfId="0" applyNumberFormat="1" applyFont="1" applyFill="1" applyBorder="1" applyAlignment="1">
      <alignment horizontal="right" vertical="center"/>
    </xf>
    <xf numFmtId="44" fontId="8" fillId="0" borderId="5" xfId="0" applyNumberFormat="1" applyFont="1" applyFill="1" applyBorder="1" applyAlignment="1">
      <alignment horizontal="right" vertical="center"/>
    </xf>
    <xf numFmtId="0" fontId="6" fillId="0" borderId="25" xfId="0" applyFont="1" applyFill="1" applyBorder="1" applyAlignment="1">
      <alignment horizontal="center" vertical="center" wrapText="1"/>
    </xf>
    <xf numFmtId="0" fontId="6" fillId="0" borderId="6" xfId="0" applyFont="1" applyFill="1" applyBorder="1" applyAlignment="1">
      <alignment horizontal="center" vertical="center" wrapText="1"/>
    </xf>
    <xf numFmtId="44" fontId="8" fillId="0" borderId="23" xfId="0" applyNumberFormat="1" applyFont="1" applyFill="1" applyBorder="1" applyAlignment="1">
      <alignment horizontal="right" vertical="center"/>
    </xf>
    <xf numFmtId="44" fontId="8" fillId="0" borderId="33" xfId="0" applyNumberFormat="1" applyFont="1" applyFill="1" applyBorder="1" applyAlignment="1">
      <alignment horizontal="right" vertical="center"/>
    </xf>
    <xf numFmtId="44" fontId="8" fillId="0" borderId="6" xfId="0" applyNumberFormat="1" applyFont="1" applyFill="1" applyBorder="1" applyAlignment="1">
      <alignment horizontal="right" vertical="center"/>
    </xf>
    <xf numFmtId="44" fontId="8" fillId="0" borderId="0" xfId="0" applyNumberFormat="1" applyFont="1" applyFill="1" applyBorder="1" applyAlignment="1">
      <alignment horizontal="right" vertical="center"/>
    </xf>
    <xf numFmtId="0" fontId="6" fillId="11" borderId="21" xfId="0" applyFont="1" applyFill="1" applyBorder="1" applyAlignment="1">
      <alignment horizontal="left"/>
    </xf>
    <xf numFmtId="0" fontId="6" fillId="11" borderId="15" xfId="0" applyFont="1" applyFill="1" applyBorder="1" applyAlignment="1">
      <alignment horizontal="left"/>
    </xf>
    <xf numFmtId="44" fontId="6" fillId="11" borderId="5" xfId="0" applyNumberFormat="1" applyFont="1" applyFill="1" applyBorder="1" applyAlignment="1">
      <alignment horizontal="center" vertical="top"/>
    </xf>
    <xf numFmtId="44" fontId="6" fillId="11" borderId="14" xfId="0" applyNumberFormat="1" applyFont="1" applyFill="1" applyBorder="1" applyAlignment="1">
      <alignment horizontal="center" vertical="top"/>
    </xf>
    <xf numFmtId="10" fontId="6" fillId="11" borderId="15" xfId="0" applyNumberFormat="1" applyFont="1" applyFill="1" applyBorder="1" applyAlignment="1">
      <alignment horizontal="center" vertical="top"/>
    </xf>
    <xf numFmtId="10" fontId="6" fillId="11" borderId="5" xfId="0" applyNumberFormat="1" applyFont="1" applyFill="1" applyBorder="1" applyAlignment="1">
      <alignment horizontal="center" vertical="top"/>
    </xf>
    <xf numFmtId="8" fontId="8" fillId="0" borderId="0" xfId="0" applyNumberFormat="1" applyFont="1" applyFill="1" applyBorder="1" applyAlignment="1">
      <alignment horizontal="center" vertical="center"/>
    </xf>
    <xf numFmtId="8" fontId="8" fillId="0" borderId="6" xfId="0" applyNumberFormat="1" applyFont="1" applyFill="1" applyBorder="1" applyAlignment="1">
      <alignment horizontal="center" vertical="center"/>
    </xf>
    <xf numFmtId="10" fontId="18" fillId="0" borderId="33" xfId="0" applyNumberFormat="1" applyFont="1" applyFill="1" applyBorder="1" applyAlignment="1">
      <alignment horizontal="right"/>
    </xf>
    <xf numFmtId="10" fontId="18" fillId="0" borderId="6" xfId="0" applyNumberFormat="1" applyFont="1" applyFill="1" applyBorder="1" applyAlignment="1">
      <alignment horizontal="right"/>
    </xf>
    <xf numFmtId="10" fontId="18" fillId="0" borderId="0" xfId="0" applyNumberFormat="1" applyFont="1" applyFill="1" applyBorder="1" applyAlignment="1">
      <alignment horizontal="right"/>
    </xf>
    <xf numFmtId="10" fontId="18" fillId="0" borderId="25" xfId="0" applyNumberFormat="1" applyFont="1" applyFill="1" applyBorder="1" applyAlignment="1">
      <alignment horizontal="right"/>
    </xf>
    <xf numFmtId="0" fontId="9" fillId="0" borderId="33" xfId="0" applyFont="1" applyFill="1" applyBorder="1" applyAlignment="1">
      <alignment horizontal="center"/>
    </xf>
    <xf numFmtId="0" fontId="9" fillId="0" borderId="6" xfId="0" applyFont="1" applyFill="1" applyBorder="1" applyAlignment="1">
      <alignment horizontal="center"/>
    </xf>
    <xf numFmtId="0" fontId="9" fillId="0" borderId="33" xfId="0" applyFont="1" applyFill="1" applyBorder="1" applyAlignment="1">
      <alignment horizontal="right"/>
    </xf>
    <xf numFmtId="0" fontId="9" fillId="0" borderId="0" xfId="0" applyFont="1" applyFill="1" applyBorder="1" applyAlignment="1">
      <alignment horizontal="right"/>
    </xf>
    <xf numFmtId="0" fontId="9" fillId="0" borderId="26" xfId="0" applyFont="1" applyFill="1" applyBorder="1" applyAlignment="1">
      <alignment horizontal="right"/>
    </xf>
    <xf numFmtId="44" fontId="9" fillId="0" borderId="14" xfId="0" applyNumberFormat="1" applyFont="1" applyFill="1" applyBorder="1" applyAlignment="1">
      <alignment horizontal="center" vertical="center"/>
    </xf>
    <xf numFmtId="8" fontId="9" fillId="0" borderId="15" xfId="0" applyNumberFormat="1" applyFont="1" applyFill="1" applyBorder="1" applyAlignment="1">
      <alignment horizontal="center" vertical="center"/>
    </xf>
    <xf numFmtId="0" fontId="4" fillId="0" borderId="0" xfId="0" applyFont="1" applyAlignment="1">
      <alignment horizontal="center"/>
    </xf>
    <xf numFmtId="44" fontId="6" fillId="12" borderId="19" xfId="0" applyNumberFormat="1" applyFont="1" applyFill="1" applyBorder="1" applyAlignment="1">
      <alignment horizontal="center" vertical="center"/>
    </xf>
    <xf numFmtId="8" fontId="6" fillId="12" borderId="19" xfId="0" applyNumberFormat="1" applyFont="1" applyFill="1" applyBorder="1" applyAlignment="1">
      <alignment horizontal="center" vertical="center"/>
    </xf>
    <xf numFmtId="8" fontId="6" fillId="12" borderId="37" xfId="0" applyNumberFormat="1" applyFont="1" applyFill="1" applyBorder="1" applyAlignment="1">
      <alignment horizontal="center" vertical="center"/>
    </xf>
    <xf numFmtId="44" fontId="6" fillId="12" borderId="36" xfId="0" applyNumberFormat="1" applyFont="1" applyFill="1" applyBorder="1" applyAlignment="1">
      <alignment horizontal="center" vertical="center"/>
    </xf>
    <xf numFmtId="44" fontId="6" fillId="12" borderId="20" xfId="0" applyNumberFormat="1" applyFont="1" applyFill="1" applyBorder="1" applyAlignment="1">
      <alignment horizontal="center" vertical="center"/>
    </xf>
    <xf numFmtId="44" fontId="6" fillId="12" borderId="18" xfId="0" applyNumberFormat="1" applyFont="1" applyFill="1" applyBorder="1" applyAlignment="1">
      <alignment horizontal="center" vertical="center"/>
    </xf>
    <xf numFmtId="8" fontId="6" fillId="12" borderId="20" xfId="0" applyNumberFormat="1" applyFont="1" applyFill="1" applyBorder="1" applyAlignment="1">
      <alignment horizontal="center" vertical="center"/>
    </xf>
    <xf numFmtId="44" fontId="6" fillId="12" borderId="19" xfId="0" applyNumberFormat="1" applyFont="1" applyFill="1" applyBorder="1" applyAlignment="1">
      <alignment horizontal="right" vertical="center"/>
    </xf>
    <xf numFmtId="44" fontId="6" fillId="12" borderId="37" xfId="0" applyNumberFormat="1" applyFont="1" applyFill="1" applyBorder="1" applyAlignment="1">
      <alignment horizontal="right" vertical="center"/>
    </xf>
    <xf numFmtId="44" fontId="2" fillId="0" borderId="0" xfId="0" applyNumberFormat="1" applyFont="1" applyBorder="1" applyAlignment="1">
      <alignment horizontal="right" vertical="center"/>
    </xf>
    <xf numFmtId="44" fontId="2" fillId="14" borderId="19" xfId="0" applyNumberFormat="1" applyFont="1" applyFill="1" applyBorder="1" applyAlignment="1">
      <alignment horizontal="right" vertical="center"/>
    </xf>
    <xf numFmtId="0" fontId="2" fillId="14" borderId="9" xfId="0" applyFont="1" applyFill="1" applyBorder="1" applyAlignment="1">
      <alignment horizontal="left" vertical="center"/>
    </xf>
    <xf numFmtId="0" fontId="2" fillId="0" borderId="1" xfId="0" applyFont="1" applyBorder="1" applyAlignment="1">
      <alignment horizontal="left" vertical="center"/>
    </xf>
    <xf numFmtId="0" fontId="6" fillId="0" borderId="0" xfId="0" applyFont="1" applyFill="1" applyBorder="1" applyAlignment="1">
      <alignment horizontal="left" vertical="center"/>
    </xf>
    <xf numFmtId="44" fontId="8" fillId="0" borderId="25" xfId="0" applyNumberFormat="1" applyFont="1" applyFill="1" applyBorder="1" applyAlignment="1">
      <alignment horizontal="right" vertical="center"/>
    </xf>
    <xf numFmtId="8" fontId="8" fillId="0" borderId="6" xfId="0" applyNumberFormat="1" applyFont="1" applyFill="1" applyBorder="1" applyAlignment="1">
      <alignment horizontal="right" vertical="center"/>
    </xf>
    <xf numFmtId="44" fontId="9" fillId="0" borderId="33" xfId="0" applyNumberFormat="1" applyFont="1" applyFill="1" applyBorder="1" applyAlignment="1">
      <alignment horizontal="center" vertical="center"/>
    </xf>
    <xf numFmtId="8" fontId="9" fillId="0" borderId="6" xfId="0" applyNumberFormat="1" applyFont="1" applyFill="1" applyBorder="1" applyAlignment="1">
      <alignment horizontal="center" vertical="center"/>
    </xf>
    <xf numFmtId="8" fontId="8" fillId="0" borderId="0" xfId="0" applyNumberFormat="1" applyFont="1" applyFill="1" applyBorder="1" applyAlignment="1">
      <alignment horizontal="right" vertical="center"/>
    </xf>
    <xf numFmtId="8" fontId="8" fillId="0" borderId="26" xfId="0" applyNumberFormat="1" applyFont="1" applyFill="1" applyBorder="1" applyAlignment="1">
      <alignment horizontal="right" vertical="center"/>
    </xf>
    <xf numFmtId="44" fontId="6" fillId="11" borderId="21" xfId="0" applyNumberFormat="1" applyFont="1" applyFill="1" applyBorder="1" applyAlignment="1">
      <alignment horizontal="center" vertical="top"/>
    </xf>
    <xf numFmtId="44" fontId="6" fillId="11" borderId="5" xfId="0" applyNumberFormat="1" applyFont="1" applyFill="1" applyBorder="1" applyAlignment="1">
      <alignment horizontal="right" vertical="top"/>
    </xf>
    <xf numFmtId="8" fontId="6" fillId="11" borderId="5" xfId="0" applyNumberFormat="1" applyFont="1" applyFill="1" applyBorder="1" applyAlignment="1">
      <alignment horizontal="right" vertical="top"/>
    </xf>
    <xf numFmtId="8" fontId="6" fillId="11" borderId="23" xfId="0" applyNumberFormat="1" applyFont="1" applyFill="1" applyBorder="1" applyAlignment="1">
      <alignment horizontal="right" vertical="top"/>
    </xf>
    <xf numFmtId="10" fontId="18" fillId="0" borderId="24" xfId="0" applyNumberFormat="1" applyFont="1" applyFill="1" applyBorder="1" applyAlignment="1">
      <alignment horizontal="right"/>
    </xf>
    <xf numFmtId="0" fontId="15" fillId="0" borderId="7" xfId="0" applyFont="1" applyFill="1" applyBorder="1" applyAlignment="1">
      <alignment horizontal="center" vertical="top"/>
    </xf>
    <xf numFmtId="0" fontId="15" fillId="0" borderId="8" xfId="0" applyFont="1" applyFill="1" applyBorder="1" applyAlignment="1">
      <alignment horizontal="center" vertical="top"/>
    </xf>
    <xf numFmtId="0" fontId="15" fillId="0" borderId="33"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26" xfId="0" applyFont="1" applyFill="1" applyBorder="1" applyAlignment="1">
      <alignment horizontal="left" vertical="top" wrapText="1"/>
    </xf>
    <xf numFmtId="10" fontId="19" fillId="11" borderId="41" xfId="0" applyNumberFormat="1" applyFont="1" applyFill="1" applyBorder="1" applyAlignment="1">
      <alignment horizontal="right"/>
    </xf>
    <xf numFmtId="10" fontId="19" fillId="11" borderId="40" xfId="0" applyNumberFormat="1" applyFont="1" applyFill="1" applyBorder="1" applyAlignment="1">
      <alignment horizontal="right"/>
    </xf>
    <xf numFmtId="10" fontId="20" fillId="11" borderId="39" xfId="0" applyNumberFormat="1" applyFont="1" applyFill="1" applyBorder="1" applyAlignment="1">
      <alignment horizontal="right"/>
    </xf>
    <xf numFmtId="10" fontId="20" fillId="11" borderId="40" xfId="0" applyNumberFormat="1" applyFont="1" applyFill="1" applyBorder="1" applyAlignment="1">
      <alignment horizontal="right"/>
    </xf>
    <xf numFmtId="8" fontId="9" fillId="11" borderId="41" xfId="0" applyNumberFormat="1" applyFont="1" applyFill="1" applyBorder="1" applyAlignment="1">
      <alignment horizontal="right"/>
    </xf>
    <xf numFmtId="8" fontId="9" fillId="11" borderId="43" xfId="0" applyNumberFormat="1" applyFont="1" applyFill="1" applyBorder="1" applyAlignment="1">
      <alignment horizontal="right"/>
    </xf>
    <xf numFmtId="8" fontId="9" fillId="11" borderId="42" xfId="0" applyNumberFormat="1" applyFont="1" applyFill="1" applyBorder="1" applyAlignment="1">
      <alignment horizontal="right"/>
    </xf>
    <xf numFmtId="44" fontId="2" fillId="0" borderId="1" xfId="0" applyNumberFormat="1" applyFont="1" applyBorder="1" applyAlignment="1">
      <alignment horizontal="right" vertical="center"/>
    </xf>
    <xf numFmtId="44" fontId="7" fillId="0" borderId="0" xfId="0" applyNumberFormat="1" applyFont="1" applyAlignment="1">
      <alignment horizontal="right" vertical="center"/>
    </xf>
    <xf numFmtId="0" fontId="0" fillId="0" borderId="0" xfId="0" applyFont="1" applyFill="1" applyBorder="1" applyAlignment="1">
      <alignment horizontal="left"/>
    </xf>
    <xf numFmtId="0" fontId="0" fillId="0" borderId="0" xfId="0" applyFont="1" applyBorder="1" applyAlignment="1">
      <alignment horizontal="left"/>
    </xf>
    <xf numFmtId="0" fontId="1" fillId="3" borderId="3" xfId="0" applyFont="1" applyFill="1" applyBorder="1" applyAlignment="1">
      <alignment horizontal="left"/>
    </xf>
    <xf numFmtId="0" fontId="1" fillId="3" borderId="2" xfId="0" applyFont="1" applyFill="1" applyBorder="1" applyAlignment="1">
      <alignment horizontal="left"/>
    </xf>
    <xf numFmtId="0" fontId="31" fillId="0" borderId="0" xfId="0" applyFont="1" applyBorder="1" applyAlignment="1">
      <alignment horizontal="left" vertical="top" wrapText="1"/>
    </xf>
    <xf numFmtId="0" fontId="0" fillId="0" borderId="0" xfId="0" applyFill="1" applyBorder="1" applyAlignment="1">
      <alignment horizontal="left"/>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xf>
    <xf numFmtId="0" fontId="0" fillId="0" borderId="1" xfId="0" applyFill="1" applyBorder="1" applyAlignment="1">
      <alignment horizontal="left"/>
    </xf>
    <xf numFmtId="164" fontId="0" fillId="0" borderId="1" xfId="0" applyNumberFormat="1" applyFill="1" applyBorder="1" applyAlignment="1">
      <alignment horizontal="left"/>
    </xf>
    <xf numFmtId="0" fontId="0" fillId="0" borderId="2" xfId="0" applyFill="1" applyBorder="1" applyAlignment="1">
      <alignment horizontal="left" wrapText="1"/>
    </xf>
    <xf numFmtId="0" fontId="0" fillId="0" borderId="1" xfId="0" applyFill="1" applyBorder="1" applyAlignment="1">
      <alignment horizontal="left" wrapText="1"/>
    </xf>
    <xf numFmtId="0" fontId="32" fillId="0" borderId="0" xfId="0" applyFont="1" applyAlignment="1">
      <alignment horizontal="right" wrapText="1"/>
    </xf>
    <xf numFmtId="0" fontId="32" fillId="0" borderId="1" xfId="0" applyFont="1" applyBorder="1" applyAlignment="1">
      <alignment horizontal="right" wrapText="1"/>
    </xf>
    <xf numFmtId="0" fontId="0" fillId="0" borderId="2" xfId="0" applyNumberFormat="1" applyFont="1" applyFill="1" applyBorder="1" applyAlignment="1">
      <alignment horizontal="left"/>
    </xf>
    <xf numFmtId="0" fontId="27" fillId="0" borderId="34" xfId="0" applyFont="1" applyBorder="1" applyAlignment="1">
      <alignment horizontal="center" vertical="center" wrapText="1"/>
    </xf>
    <xf numFmtId="0" fontId="27" fillId="0" borderId="0" xfId="0" applyFont="1" applyBorder="1" applyAlignment="1">
      <alignment horizontal="center" vertical="center" wrapText="1"/>
    </xf>
    <xf numFmtId="0" fontId="17" fillId="0" borderId="0" xfId="0" applyFont="1" applyAlignment="1">
      <alignment horizontal="center"/>
    </xf>
    <xf numFmtId="0" fontId="1" fillId="9" borderId="3" xfId="0" applyFont="1" applyFill="1" applyBorder="1" applyAlignment="1">
      <alignment horizontal="left"/>
    </xf>
    <xf numFmtId="0" fontId="1" fillId="9" borderId="2" xfId="0" applyFont="1" applyFill="1" applyBorder="1" applyAlignment="1">
      <alignment horizontal="left"/>
    </xf>
    <xf numFmtId="0" fontId="2" fillId="8" borderId="13" xfId="0" applyFont="1" applyFill="1" applyBorder="1" applyAlignment="1">
      <alignment horizontal="center" vertical="center" wrapText="1"/>
    </xf>
    <xf numFmtId="44" fontId="0" fillId="0" borderId="3" xfId="0" applyNumberFormat="1" applyFill="1" applyBorder="1" applyAlignment="1" applyProtection="1">
      <alignment horizontal="center" vertical="center" wrapText="1"/>
    </xf>
    <xf numFmtId="7" fontId="0" fillId="0" borderId="2" xfId="0" applyNumberFormat="1" applyFill="1" applyBorder="1" applyAlignment="1" applyProtection="1">
      <alignment horizontal="center" vertical="center" wrapText="1"/>
    </xf>
    <xf numFmtId="7" fontId="0" fillId="2" borderId="13" xfId="0" applyNumberFormat="1" applyFill="1" applyBorder="1" applyAlignment="1" applyProtection="1">
      <alignment horizontal="center" vertical="center"/>
      <protection locked="0"/>
    </xf>
    <xf numFmtId="44" fontId="0" fillId="0" borderId="3" xfId="0" applyNumberFormat="1" applyFill="1" applyBorder="1" applyAlignment="1" applyProtection="1">
      <alignment horizontal="center" vertical="center"/>
    </xf>
    <xf numFmtId="44" fontId="0" fillId="0" borderId="2" xfId="0" applyNumberFormat="1" applyFill="1" applyBorder="1" applyAlignment="1" applyProtection="1">
      <alignment horizontal="center" vertical="center"/>
    </xf>
    <xf numFmtId="7" fontId="0" fillId="0" borderId="3" xfId="0" applyNumberFormat="1" applyFill="1" applyBorder="1" applyAlignment="1" applyProtection="1">
      <alignment horizontal="center" vertical="center"/>
    </xf>
    <xf numFmtId="10" fontId="0" fillId="0" borderId="13" xfId="0" applyNumberFormat="1" applyFill="1" applyBorder="1" applyAlignment="1" applyProtection="1">
      <alignment horizontal="center" vertical="center"/>
    </xf>
    <xf numFmtId="0" fontId="2" fillId="8"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164" fontId="0" fillId="0" borderId="2" xfId="0" applyNumberFormat="1" applyFont="1" applyFill="1" applyBorder="1" applyAlignment="1">
      <alignment horizontal="left"/>
    </xf>
    <xf numFmtId="0" fontId="2" fillId="8" borderId="4" xfId="0" applyFont="1" applyFill="1" applyBorder="1" applyAlignment="1">
      <alignment horizontal="center" vertical="center" wrapText="1"/>
    </xf>
    <xf numFmtId="44" fontId="0" fillId="2" borderId="3" xfId="0" applyNumberFormat="1" applyFont="1" applyFill="1" applyBorder="1" applyAlignment="1" applyProtection="1">
      <alignment horizontal="right" vertical="top" wrapText="1"/>
      <protection locked="0"/>
    </xf>
    <xf numFmtId="44" fontId="0" fillId="2" borderId="4" xfId="0" applyNumberFormat="1" applyFont="1" applyFill="1" applyBorder="1" applyAlignment="1" applyProtection="1">
      <alignment horizontal="right" vertical="top" wrapText="1"/>
      <protection locked="0"/>
    </xf>
    <xf numFmtId="0" fontId="0" fillId="2" borderId="3" xfId="0" applyNumberFormat="1" applyFont="1" applyFill="1" applyBorder="1" applyAlignment="1" applyProtection="1">
      <alignment horizontal="left" vertical="top" wrapText="1"/>
      <protection locked="0"/>
    </xf>
    <xf numFmtId="0" fontId="0" fillId="2" borderId="2" xfId="0" applyNumberFormat="1" applyFont="1" applyFill="1" applyBorder="1" applyAlignment="1" applyProtection="1">
      <alignment horizontal="left" vertical="top" wrapText="1"/>
      <protection locked="0"/>
    </xf>
    <xf numFmtId="0" fontId="0" fillId="2" borderId="4" xfId="0" applyNumberFormat="1" applyFont="1" applyFill="1" applyBorder="1" applyAlignment="1" applyProtection="1">
      <alignment horizontal="left" vertical="top" wrapText="1"/>
      <protection locked="0"/>
    </xf>
    <xf numFmtId="0" fontId="2" fillId="6" borderId="19" xfId="0" applyFont="1" applyFill="1" applyBorder="1" applyAlignment="1">
      <alignment horizontal="left" vertical="center"/>
    </xf>
    <xf numFmtId="44" fontId="6" fillId="6" borderId="19" xfId="0" applyNumberFormat="1" applyFont="1" applyFill="1" applyBorder="1" applyAlignment="1">
      <alignment horizontal="right" vertical="center"/>
    </xf>
    <xf numFmtId="0" fontId="2" fillId="8" borderId="3"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8" borderId="4" xfId="0" applyFont="1" applyFill="1" applyBorder="1" applyAlignment="1">
      <alignment horizontal="left" vertical="center" wrapText="1"/>
    </xf>
    <xf numFmtId="0" fontId="17" fillId="0" borderId="0" xfId="0" applyFont="1" applyAlignment="1" applyProtection="1">
      <alignment horizontal="center"/>
    </xf>
    <xf numFmtId="0" fontId="5" fillId="0" borderId="0" xfId="0" applyFont="1" applyAlignment="1" applyProtection="1">
      <alignment horizontal="center" vertical="center"/>
    </xf>
    <xf numFmtId="164" fontId="0" fillId="0" borderId="1" xfId="0" applyNumberFormat="1" applyFont="1" applyFill="1" applyBorder="1" applyAlignment="1">
      <alignment horizontal="left"/>
    </xf>
    <xf numFmtId="44" fontId="0" fillId="0" borderId="3" xfId="0" applyNumberFormat="1" applyFont="1" applyFill="1" applyBorder="1" applyAlignment="1" applyProtection="1">
      <alignment horizontal="center" vertical="center" wrapText="1"/>
    </xf>
    <xf numFmtId="7" fontId="0" fillId="0" borderId="2" xfId="0" applyNumberFormat="1" applyFont="1" applyFill="1" applyBorder="1" applyAlignment="1" applyProtection="1">
      <alignment horizontal="center" vertical="center" wrapText="1"/>
    </xf>
    <xf numFmtId="0" fontId="2" fillId="8" borderId="13" xfId="0" applyFont="1" applyFill="1" applyBorder="1" applyAlignment="1" applyProtection="1">
      <alignment horizontal="center" vertical="center" wrapText="1"/>
    </xf>
    <xf numFmtId="0" fontId="2" fillId="13" borderId="1" xfId="0" applyFont="1" applyFill="1" applyBorder="1" applyAlignment="1" applyProtection="1">
      <alignment horizontal="center"/>
    </xf>
    <xf numFmtId="0" fontId="2" fillId="13" borderId="24" xfId="0" applyFont="1" applyFill="1" applyBorder="1" applyAlignment="1" applyProtection="1">
      <alignment horizontal="center"/>
    </xf>
    <xf numFmtId="0" fontId="1" fillId="10" borderId="3" xfId="0" applyFont="1" applyFill="1" applyBorder="1" applyAlignment="1" applyProtection="1">
      <alignment horizontal="left" vertical="top" wrapText="1"/>
    </xf>
    <xf numFmtId="0" fontId="1" fillId="10" borderId="2" xfId="0" applyFont="1" applyFill="1" applyBorder="1" applyAlignment="1" applyProtection="1">
      <alignment horizontal="left" vertical="top" wrapText="1"/>
    </xf>
    <xf numFmtId="0" fontId="0" fillId="2" borderId="1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8" borderId="13" xfId="0" applyFill="1" applyBorder="1" applyAlignment="1">
      <alignment horizontal="center"/>
    </xf>
    <xf numFmtId="0" fontId="0" fillId="2" borderId="2"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0" fillId="0" borderId="7"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6" fillId="8" borderId="10" xfId="0" applyFont="1" applyFill="1" applyBorder="1" applyAlignment="1">
      <alignment horizontal="center"/>
    </xf>
    <xf numFmtId="0" fontId="2" fillId="0" borderId="0" xfId="0" applyFont="1" applyBorder="1" applyAlignment="1">
      <alignment horizontal="left"/>
    </xf>
    <xf numFmtId="14"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 fillId="0" borderId="0" xfId="0" applyFont="1" applyAlignment="1">
      <alignment horizontal="center"/>
    </xf>
    <xf numFmtId="0" fontId="0" fillId="0" borderId="1" xfId="0"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14" fillId="0" borderId="0" xfId="0" applyFont="1" applyAlignment="1">
      <alignment horizontal="left" wrapText="1"/>
    </xf>
    <xf numFmtId="0" fontId="0" fillId="2" borderId="3" xfId="0" applyFill="1" applyBorder="1" applyAlignment="1" applyProtection="1">
      <alignment horizontal="left" vertical="top" wrapText="1"/>
      <protection locked="0"/>
    </xf>
    <xf numFmtId="0" fontId="24" fillId="0" borderId="0" xfId="0" applyFont="1" applyAlignment="1">
      <alignment horizontal="left"/>
    </xf>
    <xf numFmtId="0" fontId="24" fillId="0" borderId="0" xfId="0" applyFont="1" applyAlignment="1">
      <alignment horizontal="left" wrapText="1"/>
    </xf>
  </cellXfs>
  <cellStyles count="1">
    <cellStyle name="Normal" xfId="0" builtinId="0"/>
  </cellStyles>
  <dxfs count="86">
    <dxf>
      <fill>
        <patternFill patternType="none">
          <bgColor auto="1"/>
        </patternFill>
      </fill>
    </dxf>
    <dxf>
      <fill>
        <patternFill>
          <bgColor theme="4" tint="0.79998168889431442"/>
        </patternFill>
      </fill>
    </dxf>
    <dxf>
      <font>
        <color theme="0"/>
      </font>
      <fill>
        <patternFill patternType="none">
          <bgColor auto="1"/>
        </patternFill>
      </fill>
      <border>
        <left/>
        <right/>
        <top/>
        <bottom style="thin">
          <color auto="1"/>
        </bottom>
        <vertical/>
        <horizontal/>
      </border>
    </dxf>
    <dxf>
      <font>
        <color theme="1"/>
      </font>
      <fill>
        <patternFill>
          <bgColor theme="1"/>
        </patternFill>
      </fill>
    </dxf>
    <dxf>
      <font>
        <color rgb="FFFF0000"/>
      </font>
    </dxf>
    <dxf>
      <fill>
        <patternFill patternType="none">
          <bgColor auto="1"/>
        </patternFill>
      </fill>
    </dxf>
    <dxf>
      <font>
        <color theme="1"/>
      </font>
      <fill>
        <patternFill>
          <bgColor theme="1"/>
        </patternFill>
      </fill>
    </dxf>
    <dxf>
      <font>
        <color theme="1"/>
      </font>
      <fill>
        <patternFill>
          <bgColor theme="1"/>
        </patternFill>
      </fill>
    </dxf>
    <dxf>
      <fill>
        <patternFill patternType="none">
          <bgColor auto="1"/>
        </patternFill>
      </fill>
    </dxf>
    <dxf>
      <font>
        <color rgb="FFFF0000"/>
      </font>
    </dxf>
    <dxf>
      <fill>
        <patternFill patternType="none">
          <bgColor auto="1"/>
        </patternFill>
      </fill>
    </dxf>
    <dxf>
      <numFmt numFmtId="34" formatCode="_(&quot;$&quot;* #,##0.00_);_(&quot;$&quot;* \(#,##0.00\);_(&quot;$&quot;* &quot;-&quot;??_);_(@_)"/>
    </dxf>
    <dxf>
      <font>
        <b val="0"/>
        <i val="0"/>
        <strike val="0"/>
        <condense val="0"/>
        <extend val="0"/>
        <outline val="0"/>
        <shadow val="0"/>
        <u val="none"/>
        <vertAlign val="baseline"/>
        <sz val="11"/>
        <color theme="1"/>
        <name val="Calibri"/>
        <scheme val="minor"/>
      </font>
      <numFmt numFmtId="34" formatCode="_(&quot;$&quot;* #,##0.00_);_(&quot;$&quot;* \(#,##0.00\);_(&quot;$&quot;* &quot;-&quot;??_);_(@_)"/>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2" formatCode="0.00"/>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34" formatCode="_(&quot;$&quot;* #,##0.00_);_(&quot;$&quot;* \(#,##0.00\);_(&quot;$&quot;* &quot;-&quot;??_);_(@_)"/>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9"/>
        <color theme="1"/>
        <name val="Calibri"/>
        <scheme val="minor"/>
      </font>
      <numFmt numFmtId="164" formatCode="mm/dd/yy;@"/>
      <alignment horizontal="center" vertical="top" textRotation="0" wrapText="1" indent="0" justifyLastLine="0" shrinkToFit="0" readingOrder="0"/>
      <border diagonalUp="0" diagonalDown="0">
        <left/>
        <right/>
        <top style="thin">
          <color indexed="64"/>
        </top>
        <bottom/>
        <vertical/>
        <horizontal/>
      </border>
    </dxf>
    <dxf>
      <border outline="0">
        <left style="thin">
          <color indexed="64"/>
        </left>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dxf>
    <dxf>
      <numFmt numFmtId="1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0" formatCode="General"/>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right"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dxf>
    <dxf>
      <font>
        <color theme="1"/>
      </font>
      <fill>
        <patternFill>
          <bgColor theme="1"/>
        </patternFill>
      </fill>
    </dxf>
    <dxf>
      <font>
        <color theme="1"/>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theme="4" tint="0.79998168889431442"/>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4" formatCode="_(&quot;$&quot;* #,##0.00_);_(&quot;$&quot;* \(#,##0.00\);_(&quot;$&quot;* &quot;-&quot;??_);_(@_)"/>
      <alignment horizontal="center" vertical="top"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1"/>
      </font>
      <fill>
        <patternFill>
          <bgColor theme="1"/>
        </patternFill>
      </fill>
    </dxf>
    <dxf>
      <font>
        <color rgb="FFFF0000"/>
      </font>
    </dxf>
    <dxf>
      <fill>
        <patternFill>
          <bgColor rgb="FFFF0000"/>
        </patternFill>
      </fill>
    </dxf>
    <dxf>
      <fill>
        <patternFill>
          <bgColor rgb="FFFF0000"/>
        </patternFill>
      </fill>
    </dxf>
    <dxf>
      <font>
        <b val="0"/>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79998168889431442"/>
        </patternFill>
      </fill>
    </dxf>
    <dxf>
      <font>
        <color rgb="FFFF0000"/>
      </font>
    </dxf>
    <dxf>
      <fill>
        <patternFill>
          <bgColor rgb="FFFF0000"/>
        </patternFill>
      </fill>
    </dxf>
    <dxf>
      <fill>
        <patternFill patternType="none">
          <bgColor auto="1"/>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Table Style 1" pivot="0" count="1">
      <tableStyleElement type="wholeTable" dxfId="85"/>
    </tableStyle>
    <tableStyle name="Table Style 2" pivot="0" count="1">
      <tableStyleElement type="wholeTable" dxfId="84"/>
    </tableStyle>
    <tableStyle name="Table Style 3" pivot="0" count="1">
      <tableStyleElement type="wholeTable" dxfId="83"/>
    </tableStyle>
  </tableStyles>
  <colors>
    <mruColors>
      <color rgb="FFFF7575"/>
      <color rgb="FF990033"/>
      <color rgb="FFFFFFCC"/>
      <color rgb="FFCDC88D"/>
      <color rgb="FFFFFF99"/>
      <color rgb="FFCC0000"/>
      <color rgb="FF969696"/>
      <color rgb="FF808080"/>
      <color rgb="FFB2B2B2"/>
      <color rgb="FFCAD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95236</xdr:colOff>
      <xdr:row>0</xdr:row>
      <xdr:rowOff>180976</xdr:rowOff>
    </xdr:from>
    <xdr:to>
      <xdr:col>22</xdr:col>
      <xdr:colOff>285747</xdr:colOff>
      <xdr:row>2</xdr:row>
      <xdr:rowOff>152400</xdr:rowOff>
    </xdr:to>
    <xdr:sp macro="" textlink="">
      <xdr:nvSpPr>
        <xdr:cNvPr id="6" name="Pentagon 5"/>
        <xdr:cNvSpPr/>
      </xdr:nvSpPr>
      <xdr:spPr>
        <a:xfrm rot="10800000" flipV="1">
          <a:off x="7543786" y="180976"/>
          <a:ext cx="4457711" cy="457199"/>
        </a:xfrm>
        <a:prstGeom prst="homePlate">
          <a:avLst>
            <a:gd name="adj" fmla="val 0"/>
          </a:avLst>
        </a:prstGeom>
        <a:solidFill>
          <a:schemeClr val="accent4">
            <a:lumMod val="40000"/>
            <a:lumOff val="60000"/>
          </a:schemeClr>
        </a:solidFill>
        <a:ln cmpd="sng">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Note</a:t>
          </a:r>
          <a:r>
            <a:rPr lang="en-US" sz="1100" b="1">
              <a:solidFill>
                <a:sysClr val="windowText" lastClr="000000"/>
              </a:solidFill>
              <a:effectLst/>
              <a:latin typeface="+mn-lt"/>
              <a:ea typeface="+mn-ea"/>
              <a:cs typeface="+mn-cs"/>
            </a:rPr>
            <a:t>:</a:t>
          </a:r>
          <a:r>
            <a:rPr lang="en-US" sz="1100" b="1" baseline="0">
              <a:solidFill>
                <a:sysClr val="windowText" lastClr="000000"/>
              </a:solidFill>
              <a:effectLst/>
              <a:latin typeface="+mn-lt"/>
              <a:ea typeface="+mn-ea"/>
              <a:cs typeface="+mn-cs"/>
            </a:rPr>
            <a:t> All editable fields are highlighted in blue. If applicable, information will auto-populate in other worksheets within this invoice.</a:t>
          </a:r>
          <a:endParaRPr lang="en-US">
            <a:solidFill>
              <a:sysClr val="windowText" lastClr="000000"/>
            </a:solidFill>
            <a:effectLst/>
          </a:endParaRPr>
        </a:p>
      </xdr:txBody>
    </xdr:sp>
    <xdr:clientData/>
  </xdr:twoCellAnchor>
  <xdr:twoCellAnchor>
    <xdr:from>
      <xdr:col>15</xdr:col>
      <xdr:colOff>95247</xdr:colOff>
      <xdr:row>3</xdr:row>
      <xdr:rowOff>104775</xdr:rowOff>
    </xdr:from>
    <xdr:to>
      <xdr:col>22</xdr:col>
      <xdr:colOff>504824</xdr:colOff>
      <xdr:row>5</xdr:row>
      <xdr:rowOff>104775</xdr:rowOff>
    </xdr:to>
    <xdr:sp macro="" textlink="">
      <xdr:nvSpPr>
        <xdr:cNvPr id="10" name="Pentagon 9"/>
        <xdr:cNvSpPr/>
      </xdr:nvSpPr>
      <xdr:spPr>
        <a:xfrm rot="10800000" flipV="1">
          <a:off x="7543797" y="781050"/>
          <a:ext cx="4676777" cy="381000"/>
        </a:xfrm>
        <a:prstGeom prst="homePlate">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Invoice</a:t>
          </a:r>
          <a:r>
            <a:rPr lang="en-US" sz="1100" b="1" baseline="0">
              <a:solidFill>
                <a:sysClr val="windowText" lastClr="000000"/>
              </a:solidFill>
              <a:effectLst/>
              <a:latin typeface="+mn-lt"/>
              <a:ea typeface="+mn-ea"/>
              <a:cs typeface="+mn-cs"/>
            </a:rPr>
            <a:t> No. &amp; Period of Performance </a:t>
          </a:r>
          <a:r>
            <a:rPr lang="en-US" sz="1100" b="1" u="sng" baseline="0">
              <a:solidFill>
                <a:sysClr val="windowText" lastClr="000000"/>
              </a:solidFill>
              <a:effectLst/>
              <a:latin typeface="+mn-lt"/>
              <a:ea typeface="+mn-ea"/>
              <a:cs typeface="+mn-cs"/>
            </a:rPr>
            <a:t>must</a:t>
          </a:r>
          <a:r>
            <a:rPr lang="en-US" sz="1100" b="1" u="none" baseline="0">
              <a:solidFill>
                <a:sysClr val="windowText" lastClr="000000"/>
              </a:solidFill>
              <a:effectLst/>
              <a:latin typeface="+mn-lt"/>
              <a:ea typeface="+mn-ea"/>
              <a:cs typeface="+mn-cs"/>
            </a:rPr>
            <a:t> be entered. (Max. 15 characters)</a:t>
          </a:r>
          <a:endParaRPr lang="en-US">
            <a:solidFill>
              <a:sysClr val="windowText" lastClr="000000"/>
            </a:solidFill>
            <a:effectLst/>
          </a:endParaRPr>
        </a:p>
      </xdr:txBody>
    </xdr:sp>
    <xdr:clientData/>
  </xdr:twoCellAnchor>
  <xdr:twoCellAnchor>
    <xdr:from>
      <xdr:col>15</xdr:col>
      <xdr:colOff>85701</xdr:colOff>
      <xdr:row>17</xdr:row>
      <xdr:rowOff>142877</xdr:rowOff>
    </xdr:from>
    <xdr:to>
      <xdr:col>22</xdr:col>
      <xdr:colOff>238122</xdr:colOff>
      <xdr:row>20</xdr:row>
      <xdr:rowOff>9525</xdr:rowOff>
    </xdr:to>
    <xdr:sp macro="" textlink="">
      <xdr:nvSpPr>
        <xdr:cNvPr id="12" name="Pentagon 11"/>
        <xdr:cNvSpPr/>
      </xdr:nvSpPr>
      <xdr:spPr>
        <a:xfrm rot="10800000" flipV="1">
          <a:off x="7534251" y="3505202"/>
          <a:ext cx="4419621" cy="438148"/>
        </a:xfrm>
        <a:prstGeom prst="homePlate">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If an item does </a:t>
          </a:r>
          <a:r>
            <a:rPr lang="en-US" sz="1100" b="1" i="1" baseline="0">
              <a:solidFill>
                <a:sysClr val="windowText" lastClr="000000"/>
              </a:solidFill>
              <a:effectLst/>
              <a:latin typeface="+mn-lt"/>
              <a:ea typeface="+mn-ea"/>
              <a:cs typeface="+mn-cs"/>
            </a:rPr>
            <a:t>not</a:t>
          </a:r>
          <a:r>
            <a:rPr lang="en-US" sz="1100" b="1" baseline="0">
              <a:solidFill>
                <a:sysClr val="windowText" lastClr="000000"/>
              </a:solidFill>
              <a:effectLst/>
              <a:latin typeface="+mn-lt"/>
              <a:ea typeface="+mn-ea"/>
              <a:cs typeface="+mn-cs"/>
            </a:rPr>
            <a:t> apply to your contract, enter </a:t>
          </a:r>
          <a:r>
            <a:rPr lang="en-US" sz="1100" b="1" i="0" baseline="0">
              <a:solidFill>
                <a:sysClr val="windowText" lastClr="000000"/>
              </a:solidFill>
              <a:effectLst/>
              <a:latin typeface="+mn-lt"/>
              <a:ea typeface="+mn-ea"/>
              <a:cs typeface="+mn-cs"/>
            </a:rPr>
            <a:t>zero (0) </a:t>
          </a:r>
          <a:r>
            <a:rPr lang="en-US" sz="1100" b="1" baseline="0">
              <a:solidFill>
                <a:sysClr val="windowText" lastClr="000000"/>
              </a:solidFill>
              <a:effectLst/>
              <a:latin typeface="+mn-lt"/>
              <a:ea typeface="+mn-ea"/>
              <a:cs typeface="+mn-cs"/>
            </a:rPr>
            <a:t>in that field.</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(i.e., Progressive/Fixed Fee, Hourly/Unit, Reimbursables, Retention %)</a:t>
          </a:r>
          <a:endParaRPr lang="en-US">
            <a:solidFill>
              <a:sysClr val="windowText" lastClr="000000"/>
            </a:solidFill>
            <a:effectLst/>
          </a:endParaRPr>
        </a:p>
      </xdr:txBody>
    </xdr:sp>
    <xdr:clientData/>
  </xdr:twoCellAnchor>
  <xdr:twoCellAnchor>
    <xdr:from>
      <xdr:col>15</xdr:col>
      <xdr:colOff>104773</xdr:colOff>
      <xdr:row>25</xdr:row>
      <xdr:rowOff>0</xdr:rowOff>
    </xdr:from>
    <xdr:to>
      <xdr:col>23</xdr:col>
      <xdr:colOff>514349</xdr:colOff>
      <xdr:row>33</xdr:row>
      <xdr:rowOff>38101</xdr:rowOff>
    </xdr:to>
    <xdr:sp macro="" textlink="">
      <xdr:nvSpPr>
        <xdr:cNvPr id="14" name="Pentagon 13"/>
        <xdr:cNvSpPr/>
      </xdr:nvSpPr>
      <xdr:spPr>
        <a:xfrm rot="10800000" flipV="1">
          <a:off x="7639048" y="4914900"/>
          <a:ext cx="5286376" cy="1685926"/>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Complete all applicable Data Entry worksheets based on the Contract/Task Order Type:</a:t>
          </a:r>
        </a:p>
        <a:p>
          <a:pPr marL="0" marR="0" lvl="0" indent="0" algn="l"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    • </a:t>
          </a:r>
          <a:r>
            <a:rPr lang="en-US" b="1">
              <a:solidFill>
                <a:sysClr val="windowText" lastClr="000000"/>
              </a:solidFill>
              <a:effectLst/>
            </a:rPr>
            <a:t>Progressive</a:t>
          </a:r>
          <a:r>
            <a:rPr lang="en-US" b="1" baseline="0">
              <a:solidFill>
                <a:sysClr val="windowText" lastClr="000000"/>
              </a:solidFill>
              <a:effectLst/>
            </a:rPr>
            <a:t>/</a:t>
          </a:r>
          <a:r>
            <a:rPr lang="en-US" b="1">
              <a:solidFill>
                <a:sysClr val="windowText" lastClr="000000"/>
              </a:solidFill>
              <a:effectLst/>
            </a:rPr>
            <a:t>Fixed Fee (</a:t>
          </a:r>
          <a:r>
            <a:rPr lang="en-US" b="1">
              <a:solidFill>
                <a:schemeClr val="accent1">
                  <a:lumMod val="75000"/>
                </a:schemeClr>
              </a:solidFill>
              <a:effectLst/>
            </a:rPr>
            <a:t>Blue</a:t>
          </a:r>
          <a:r>
            <a:rPr lang="en-US" b="1" baseline="0">
              <a:solidFill>
                <a:schemeClr val="accent1">
                  <a:lumMod val="75000"/>
                </a:schemeClr>
              </a:solidFill>
              <a:effectLst/>
            </a:rPr>
            <a:t> Tab</a:t>
          </a:r>
          <a:r>
            <a:rPr lang="en-US" b="1" baseline="0">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b="1" baseline="0">
              <a:solidFill>
                <a:sysClr val="windowText" lastClr="000000"/>
              </a:solidFill>
              <a:effectLst/>
            </a:rPr>
            <a:t>    • Hourly/Unit (</a:t>
          </a:r>
          <a:r>
            <a:rPr lang="en-US" b="1" baseline="0">
              <a:solidFill>
                <a:schemeClr val="accent6">
                  <a:lumMod val="50000"/>
                </a:schemeClr>
              </a:solidFill>
              <a:effectLst/>
            </a:rPr>
            <a:t>Green Tab</a:t>
          </a:r>
          <a:r>
            <a:rPr lang="en-US" b="1" baseline="0">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b="1" baseline="0">
              <a:solidFill>
                <a:sysClr val="windowText" lastClr="000000"/>
              </a:solidFill>
              <a:effectLst/>
            </a:rPr>
            <a:t>    • Reimbursables (</a:t>
          </a:r>
          <a:r>
            <a:rPr lang="en-US" b="1" baseline="0">
              <a:solidFill>
                <a:schemeClr val="accent2">
                  <a:lumMod val="75000"/>
                </a:schemeClr>
              </a:solidFill>
              <a:effectLst/>
            </a:rPr>
            <a:t>Orange Tab</a:t>
          </a:r>
          <a:r>
            <a:rPr lang="en-US" b="1" baseline="0">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    • Release of Retention (</a:t>
          </a:r>
          <a:r>
            <a:rPr lang="en-US" sz="1100" b="1" baseline="0">
              <a:solidFill>
                <a:srgbClr val="990033"/>
              </a:solidFill>
              <a:effectLst/>
              <a:latin typeface="+mn-lt"/>
              <a:ea typeface="+mn-ea"/>
              <a:cs typeface="+mn-cs"/>
            </a:rPr>
            <a:t>Red Tab</a:t>
          </a:r>
          <a:r>
            <a:rPr lang="en-US" sz="1100" b="1" baseline="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       </a:t>
          </a:r>
          <a:r>
            <a:rPr lang="en-US" sz="1100" b="1" baseline="0">
              <a:solidFill>
                <a:srgbClr val="FF0000"/>
              </a:solidFill>
              <a:effectLst/>
              <a:latin typeface="+mn-lt"/>
              <a:ea typeface="+mn-ea"/>
              <a:cs typeface="+mn-cs"/>
            </a:rPr>
            <a:t>Retention must be tracked, beginning with the initial invoice.</a:t>
          </a:r>
          <a:endParaRPr lang="en-US">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b="1" baseline="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baseline="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b="1" baseline="0">
              <a:solidFill>
                <a:sysClr val="windowText" lastClr="000000"/>
              </a:solidFill>
              <a:effectLst/>
            </a:rPr>
            <a:t>Monthly Progress Report (</a:t>
          </a:r>
          <a:r>
            <a:rPr lang="en-US" b="1" baseline="0">
              <a:solidFill>
                <a:schemeClr val="tx1">
                  <a:lumMod val="50000"/>
                  <a:lumOff val="50000"/>
                </a:schemeClr>
              </a:solidFill>
              <a:effectLst/>
            </a:rPr>
            <a:t>Gray tab</a:t>
          </a:r>
          <a:r>
            <a:rPr lang="en-US" b="1" baseline="0">
              <a:solidFill>
                <a:sysClr val="windowText" lastClr="000000"/>
              </a:solidFill>
              <a:effectLst/>
            </a:rPr>
            <a:t>) is required for </a:t>
          </a:r>
          <a:r>
            <a:rPr lang="en-US" b="1" u="sng" baseline="0">
              <a:solidFill>
                <a:sysClr val="windowText" lastClr="000000"/>
              </a:solidFill>
              <a:effectLst/>
            </a:rPr>
            <a:t>all</a:t>
          </a:r>
          <a:r>
            <a:rPr lang="en-US" b="1" baseline="0">
              <a:solidFill>
                <a:sysClr val="windowText" lastClr="000000"/>
              </a:solidFill>
              <a:effectLst/>
            </a:rPr>
            <a:t> contacts.</a:t>
          </a:r>
          <a:endParaRPr lang="en-US" b="1">
            <a:solidFill>
              <a:sysClr val="windowText" lastClr="000000"/>
            </a:solidFill>
            <a:effectLst/>
          </a:endParaRPr>
        </a:p>
      </xdr:txBody>
    </xdr:sp>
    <xdr:clientData/>
  </xdr:twoCellAnchor>
  <xdr:twoCellAnchor>
    <xdr:from>
      <xdr:col>15</xdr:col>
      <xdr:colOff>95249</xdr:colOff>
      <xdr:row>15</xdr:row>
      <xdr:rowOff>152400</xdr:rowOff>
    </xdr:from>
    <xdr:to>
      <xdr:col>22</xdr:col>
      <xdr:colOff>257175</xdr:colOff>
      <xdr:row>17</xdr:row>
      <xdr:rowOff>28575</xdr:rowOff>
    </xdr:to>
    <xdr:sp macro="" textlink="">
      <xdr:nvSpPr>
        <xdr:cNvPr id="15" name="Pentagon 14"/>
        <xdr:cNvSpPr/>
      </xdr:nvSpPr>
      <xdr:spPr>
        <a:xfrm rot="10800000" flipV="1">
          <a:off x="7543799" y="3133725"/>
          <a:ext cx="4429126" cy="257175"/>
        </a:xfrm>
        <a:prstGeom prst="homePlate">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eaLnBrk="1" fontAlgn="auto" latinLnBrk="0" hangingPunct="1"/>
          <a:r>
            <a:rPr lang="en-US" sz="1100" b="1" baseline="0">
              <a:solidFill>
                <a:sysClr val="windowText" lastClr="000000"/>
              </a:solidFill>
              <a:effectLst/>
              <a:latin typeface="+mn-lt"/>
              <a:ea typeface="+mn-ea"/>
              <a:cs typeface="+mn-cs"/>
            </a:rPr>
            <a:t>All contract details </a:t>
          </a:r>
          <a:r>
            <a:rPr lang="en-US" sz="1100" b="1" u="sng" baseline="0">
              <a:solidFill>
                <a:sysClr val="windowText" lastClr="000000"/>
              </a:solidFill>
              <a:effectLst/>
              <a:latin typeface="+mn-lt"/>
              <a:ea typeface="+mn-ea"/>
              <a:cs typeface="+mn-cs"/>
            </a:rPr>
            <a:t>must</a:t>
          </a:r>
          <a:r>
            <a:rPr lang="en-US" sz="1100" b="1" baseline="0">
              <a:solidFill>
                <a:sysClr val="windowText" lastClr="000000"/>
              </a:solidFill>
              <a:effectLst/>
              <a:latin typeface="+mn-lt"/>
              <a:ea typeface="+mn-ea"/>
              <a:cs typeface="+mn-cs"/>
            </a:rPr>
            <a:t> be entered. Refer to your contract/task order.</a:t>
          </a:r>
          <a:r>
            <a:rPr lang="en-US" sz="1100" b="1" baseline="0">
              <a:solidFill>
                <a:schemeClr val="lt1"/>
              </a:solidFill>
              <a:effectLst/>
              <a:latin typeface="+mn-lt"/>
              <a:ea typeface="+mn-ea"/>
              <a:cs typeface="+mn-cs"/>
            </a:rPr>
            <a:t>.</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95250</xdr:colOff>
      <xdr:row>0</xdr:row>
      <xdr:rowOff>107950</xdr:rowOff>
    </xdr:from>
    <xdr:to>
      <xdr:col>15</xdr:col>
      <xdr:colOff>561980</xdr:colOff>
      <xdr:row>4</xdr:row>
      <xdr:rowOff>95250</xdr:rowOff>
    </xdr:to>
    <xdr:sp macro="" textlink="">
      <xdr:nvSpPr>
        <xdr:cNvPr id="4" name="Pentagon 3"/>
        <xdr:cNvSpPr/>
      </xdr:nvSpPr>
      <xdr:spPr>
        <a:xfrm rot="10800000" flipV="1">
          <a:off x="8724900" y="107950"/>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95250</xdr:colOff>
      <xdr:row>0</xdr:row>
      <xdr:rowOff>104775</xdr:rowOff>
    </xdr:from>
    <xdr:to>
      <xdr:col>14</xdr:col>
      <xdr:colOff>561980</xdr:colOff>
      <xdr:row>4</xdr:row>
      <xdr:rowOff>92075</xdr:rowOff>
    </xdr:to>
    <xdr:sp macro="" textlink="">
      <xdr:nvSpPr>
        <xdr:cNvPr id="3" name="Pentagon 2"/>
        <xdr:cNvSpPr/>
      </xdr:nvSpPr>
      <xdr:spPr>
        <a:xfrm rot="10800000" flipV="1">
          <a:off x="8705850" y="104775"/>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133350</xdr:colOff>
      <xdr:row>0</xdr:row>
      <xdr:rowOff>152400</xdr:rowOff>
    </xdr:from>
    <xdr:to>
      <xdr:col>21</xdr:col>
      <xdr:colOff>600080</xdr:colOff>
      <xdr:row>4</xdr:row>
      <xdr:rowOff>139700</xdr:rowOff>
    </xdr:to>
    <xdr:sp macro="" textlink="">
      <xdr:nvSpPr>
        <xdr:cNvPr id="2" name="Pentagon 1"/>
        <xdr:cNvSpPr/>
      </xdr:nvSpPr>
      <xdr:spPr>
        <a:xfrm rot="10800000" flipV="1">
          <a:off x="7667625" y="152400"/>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161925</xdr:colOff>
      <xdr:row>0</xdr:row>
      <xdr:rowOff>123825</xdr:rowOff>
    </xdr:from>
    <xdr:to>
      <xdr:col>15</xdr:col>
      <xdr:colOff>19055</xdr:colOff>
      <xdr:row>4</xdr:row>
      <xdr:rowOff>111125</xdr:rowOff>
    </xdr:to>
    <xdr:sp macro="" textlink="">
      <xdr:nvSpPr>
        <xdr:cNvPr id="3" name="Pentagon 2"/>
        <xdr:cNvSpPr/>
      </xdr:nvSpPr>
      <xdr:spPr>
        <a:xfrm rot="10800000" flipV="1">
          <a:off x="8610600" y="123825"/>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twoCellAnchor>
    <xdr:from>
      <xdr:col>8</xdr:col>
      <xdr:colOff>114291</xdr:colOff>
      <xdr:row>12</xdr:row>
      <xdr:rowOff>47623</xdr:rowOff>
    </xdr:from>
    <xdr:to>
      <xdr:col>19</xdr:col>
      <xdr:colOff>28572</xdr:colOff>
      <xdr:row>19</xdr:row>
      <xdr:rowOff>47624</xdr:rowOff>
    </xdr:to>
    <xdr:sp macro="" textlink="">
      <xdr:nvSpPr>
        <xdr:cNvPr id="5" name="Pentagon 4"/>
        <xdr:cNvSpPr/>
      </xdr:nvSpPr>
      <xdr:spPr>
        <a:xfrm rot="10800000" flipV="1">
          <a:off x="8562966" y="2438398"/>
          <a:ext cx="6619881" cy="1524001"/>
        </a:xfrm>
        <a:prstGeom prst="homePlate">
          <a:avLst/>
        </a:prstGeom>
        <a:solidFill>
          <a:srgbClr val="FF0000"/>
        </a:solidFill>
        <a:ln w="31750" cmpd="dbl">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365760" rtlCol="0" anchor="ctr" anchorCtr="0"/>
        <a:lstStyle/>
        <a:p>
          <a:pPr eaLnBrk="1" fontAlgn="auto" latinLnBrk="0" hangingPunct="1"/>
          <a:r>
            <a:rPr lang="en-US" sz="1100" b="1" u="sng" baseline="0">
              <a:solidFill>
                <a:schemeClr val="bg1"/>
              </a:solidFill>
              <a:effectLst/>
              <a:latin typeface="+mn-lt"/>
              <a:ea typeface="+mn-ea"/>
              <a:cs typeface="+mn-cs"/>
            </a:rPr>
            <a:t>IF CONTRACT CONTAINS RETENTION</a:t>
          </a:r>
          <a:r>
            <a:rPr lang="en-US" sz="1100" b="1" baseline="0">
              <a:solidFill>
                <a:schemeClr val="bg1"/>
              </a:solidFill>
              <a:effectLst/>
              <a:latin typeface="+mn-lt"/>
              <a:ea typeface="+mn-ea"/>
              <a:cs typeface="+mn-cs"/>
            </a:rPr>
            <a:t>:</a:t>
          </a:r>
          <a:endParaRPr lang="en-US" sz="1100" b="0" baseline="0">
            <a:solidFill>
              <a:schemeClr val="bg1"/>
            </a:solidFill>
            <a:effectLst/>
            <a:latin typeface="+mn-lt"/>
            <a:ea typeface="+mn-ea"/>
            <a:cs typeface="+mn-cs"/>
          </a:endParaRPr>
        </a:p>
        <a:p>
          <a:pPr eaLnBrk="1" fontAlgn="auto" latinLnBrk="0" hangingPunct="1"/>
          <a:r>
            <a:rPr lang="en-US" sz="1100" b="0" baseline="0">
              <a:solidFill>
                <a:schemeClr val="bg1"/>
              </a:solidFill>
              <a:effectLst/>
              <a:latin typeface="+mn-lt"/>
              <a:ea typeface="+mn-ea"/>
              <a:cs typeface="+mn-cs"/>
            </a:rPr>
            <a:t>1. Enter the </a:t>
          </a:r>
          <a:r>
            <a:rPr lang="en-US" sz="1100" b="1" baseline="0">
              <a:solidFill>
                <a:schemeClr val="bg1"/>
              </a:solidFill>
              <a:effectLst/>
              <a:latin typeface="+mn-lt"/>
              <a:ea typeface="+mn-ea"/>
              <a:cs typeface="+mn-cs"/>
            </a:rPr>
            <a:t>invoice number, period of performance, and retention amount withheld </a:t>
          </a:r>
          <a:r>
            <a:rPr lang="en-US" sz="1100" b="0" baseline="0">
              <a:solidFill>
                <a:schemeClr val="bg1"/>
              </a:solidFill>
              <a:effectLst/>
              <a:latin typeface="+mn-lt"/>
              <a:ea typeface="+mn-ea"/>
              <a:cs typeface="+mn-cs"/>
            </a:rPr>
            <a:t>for each </a:t>
          </a:r>
        </a:p>
        <a:p>
          <a:pPr eaLnBrk="1" fontAlgn="auto" latinLnBrk="0" hangingPunct="1"/>
          <a:r>
            <a:rPr lang="en-US" sz="1100" b="0" baseline="0">
              <a:solidFill>
                <a:schemeClr val="bg1"/>
              </a:solidFill>
              <a:effectLst/>
              <a:latin typeface="+mn-lt"/>
              <a:ea typeface="+mn-ea"/>
              <a:cs typeface="+mn-cs"/>
            </a:rPr>
            <a:t>     individual invoice for all past invoices and this current invoice (Columns A - C).</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bg1"/>
              </a:solidFill>
              <a:effectLst/>
              <a:latin typeface="+mn-lt"/>
              <a:ea typeface="+mn-ea"/>
              <a:cs typeface="+mn-cs"/>
            </a:rPr>
            <a:t>2. </a:t>
          </a:r>
          <a:r>
            <a:rPr lang="en-US" sz="1100" b="0" baseline="0">
              <a:solidFill>
                <a:schemeClr val="lt1"/>
              </a:solidFill>
              <a:effectLst/>
              <a:latin typeface="+mn-lt"/>
              <a:ea typeface="+mn-ea"/>
              <a:cs typeface="+mn-cs"/>
            </a:rPr>
            <a:t>Enter the amount of </a:t>
          </a:r>
          <a:r>
            <a:rPr lang="en-US" sz="1100" b="1" baseline="0">
              <a:solidFill>
                <a:schemeClr val="lt1"/>
              </a:solidFill>
              <a:effectLst/>
              <a:latin typeface="+mn-lt"/>
              <a:ea typeface="+mn-ea"/>
              <a:cs typeface="+mn-cs"/>
            </a:rPr>
            <a:t>Total Previously Released </a:t>
          </a:r>
          <a:r>
            <a:rPr lang="en-US" sz="1100" b="0" baseline="0">
              <a:solidFill>
                <a:schemeClr val="lt1"/>
              </a:solidFill>
              <a:effectLst/>
              <a:latin typeface="+mn-lt"/>
              <a:ea typeface="+mn-ea"/>
              <a:cs typeface="+mn-cs"/>
            </a:rPr>
            <a:t>retention in the Billing Summary, if applicable.</a:t>
          </a:r>
          <a:endParaRPr lang="en-US">
            <a:effectLst/>
          </a:endParaRPr>
        </a:p>
        <a:p>
          <a:pPr eaLnBrk="1" fontAlgn="auto" latinLnBrk="0" hangingPunct="1"/>
          <a:endParaRPr lang="en-US" sz="1100" b="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baseline="0">
              <a:solidFill>
                <a:schemeClr val="lt1"/>
              </a:solidFill>
              <a:effectLst/>
              <a:latin typeface="+mn-lt"/>
              <a:ea typeface="+mn-ea"/>
              <a:cs typeface="+mn-cs"/>
            </a:rPr>
            <a:t>BILLING FOR RELEASE OF RETENTION (IF APPLICABLE)</a:t>
          </a:r>
          <a:r>
            <a:rPr lang="en-US" sz="1100" b="1" baseline="0">
              <a:solidFill>
                <a:schemeClr val="lt1"/>
              </a:solidFill>
              <a:effectLst/>
              <a:latin typeface="+mn-lt"/>
              <a:ea typeface="+mn-ea"/>
              <a:cs typeface="+mn-cs"/>
            </a:rPr>
            <a:t>:</a:t>
          </a:r>
          <a:endParaRPr lang="en-US">
            <a:effectLst/>
          </a:endParaRPr>
        </a:p>
        <a:p>
          <a:pPr eaLnBrk="1" fontAlgn="auto" latinLnBrk="0" hangingPunct="1"/>
          <a:r>
            <a:rPr lang="en-US" sz="1100" b="0" baseline="0">
              <a:solidFill>
                <a:schemeClr val="bg1"/>
              </a:solidFill>
              <a:effectLst/>
              <a:latin typeface="+mn-lt"/>
              <a:ea typeface="+mn-ea"/>
              <a:cs typeface="+mn-cs"/>
            </a:rPr>
            <a:t>1. Enter the amount of </a:t>
          </a:r>
          <a:r>
            <a:rPr lang="en-US" sz="1100" b="1" baseline="0">
              <a:solidFill>
                <a:schemeClr val="bg1"/>
              </a:solidFill>
              <a:effectLst/>
              <a:latin typeface="+mn-lt"/>
              <a:ea typeface="+mn-ea"/>
              <a:cs typeface="+mn-cs"/>
            </a:rPr>
            <a:t>Total Previously Released </a:t>
          </a:r>
          <a:r>
            <a:rPr lang="en-US" sz="1100" b="0" baseline="0">
              <a:solidFill>
                <a:schemeClr val="lt1"/>
              </a:solidFill>
              <a:effectLst/>
              <a:latin typeface="+mn-lt"/>
              <a:ea typeface="+mn-ea"/>
              <a:cs typeface="+mn-cs"/>
            </a:rPr>
            <a:t>in the Billing Summary.</a:t>
          </a:r>
        </a:p>
        <a:p>
          <a:pPr eaLnBrk="1" fontAlgn="auto" latinLnBrk="0" hangingPunct="1"/>
          <a:r>
            <a:rPr lang="en-US" sz="1100" b="0" baseline="0">
              <a:solidFill>
                <a:schemeClr val="bg1"/>
              </a:solidFill>
              <a:effectLst/>
              <a:latin typeface="+mn-lt"/>
              <a:ea typeface="+mn-ea"/>
              <a:cs typeface="+mn-cs"/>
            </a:rPr>
            <a:t>2. Enter the amount of </a:t>
          </a:r>
          <a:r>
            <a:rPr lang="en-US" sz="1100" b="1" baseline="0">
              <a:solidFill>
                <a:schemeClr val="bg1"/>
              </a:solidFill>
              <a:effectLst/>
              <a:latin typeface="+mn-lt"/>
              <a:ea typeface="+mn-ea"/>
              <a:cs typeface="+mn-cs"/>
            </a:rPr>
            <a:t>Total Billed this Period </a:t>
          </a:r>
          <a:r>
            <a:rPr lang="en-US" sz="1100" b="0" baseline="0">
              <a:solidFill>
                <a:schemeClr val="bg1"/>
              </a:solidFill>
              <a:effectLst/>
              <a:latin typeface="+mn-lt"/>
              <a:ea typeface="+mn-ea"/>
              <a:cs typeface="+mn-cs"/>
            </a:rPr>
            <a:t>in the Billing Summary</a:t>
          </a:r>
          <a:r>
            <a:rPr lang="en-US" sz="1100" b="0" baseline="0">
              <a:solidFill>
                <a:schemeClr val="lt1"/>
              </a:solidFill>
              <a:effectLst/>
              <a:latin typeface="+mn-lt"/>
              <a:ea typeface="+mn-ea"/>
              <a:cs typeface="+mn-cs"/>
            </a:rPr>
            <a:t>. </a:t>
          </a:r>
          <a:endParaRPr lang="en-US" sz="1100" b="0" baseline="0">
            <a:solidFill>
              <a:schemeClr val="bg1"/>
            </a:solidFill>
            <a:effectLst/>
            <a:latin typeface="+mn-lt"/>
            <a:ea typeface="+mn-ea"/>
            <a:cs typeface="+mn-cs"/>
          </a:endParaRPr>
        </a:p>
      </xdr:txBody>
    </xdr:sp>
    <xdr:clientData/>
  </xdr:twoCellAnchor>
</xdr:wsDr>
</file>

<file path=xl/tables/table1.xml><?xml version="1.0" encoding="utf-8"?>
<table xmlns="http://schemas.openxmlformats.org/spreadsheetml/2006/main" id="2" name="Table2" displayName="Table2" ref="A25:I44" totalsRowShown="0" headerRowDxfId="67" headerRowBorderDxfId="66" tableBorderDxfId="65" totalsRowBorderDxfId="64">
  <tableColumns count="9">
    <tableColumn id="1" name="Scope of Work_x000a_Phase/Revision No." dataDxfId="63"/>
    <tableColumn id="2" name="Classification of Work / Milestone" dataDxfId="62"/>
    <tableColumn id="3" name="Authorized_x000a_Budget" dataDxfId="61"/>
    <tableColumn id="4" name="Current %_x000a_Completed" dataDxfId="60"/>
    <tableColumn id="5" name="Current Total_x000a_Billed to Date" dataDxfId="59">
      <calculatedColumnFormula>IF(C26&gt;0,ROUND(C26*D26,2),"")</calculatedColumnFormula>
    </tableColumn>
    <tableColumn id="6" name="Prior Total _x000a_Billed to Date" dataDxfId="58"/>
    <tableColumn id="7" name="Amount Billed _x000a_this Period" dataDxfId="57">
      <calculatedColumnFormula>IF(C26&gt;0,ROUND(E26-F26,2),"")</calculatedColumnFormula>
    </tableColumn>
    <tableColumn id="8" name="% Completed_x000a_This Period" dataDxfId="56">
      <calculatedColumnFormula>IF(C26&gt;0,G26/C26,"")</calculatedColumnFormula>
    </tableColumn>
    <tableColumn id="9" name="Amount Billed _x000a_this Period2" dataDxfId="55">
      <calculatedColumnFormula>IF(C26&gt;0,ROUND(E26-F26,2),"")</calculatedColumnFormula>
    </tableColumn>
  </tableColumns>
  <tableStyleInfo name="Table Style 1" showFirstColumn="0" showLastColumn="0" showRowStripes="1" showColumnStripes="0"/>
</table>
</file>

<file path=xl/tables/table2.xml><?xml version="1.0" encoding="utf-8"?>
<table xmlns="http://schemas.openxmlformats.org/spreadsheetml/2006/main" id="3" name="Table3" displayName="Table3" ref="A15:I21" totalsRowShown="0" headerRowDxfId="54" headerRowBorderDxfId="53" tableBorderDxfId="52" totalsRowBorderDxfId="51">
  <autoFilter ref="A15:I21"/>
  <tableColumns count="9">
    <tableColumn id="1" name="Scope of Work_x000a_Phase/Revision No." dataDxfId="50"/>
    <tableColumn id="2" name="Scope of Work Description_x000a_(Refer to Contract/Task Order)" dataDxfId="49"/>
    <tableColumn id="3" name="Authorized_x000a_Budget" dataDxfId="48">
      <calculatedColumnFormula>IF($A16="","",SUMIF($A$26:$A$44,$A16,$C$26:$C$44))</calculatedColumnFormula>
    </tableColumn>
    <tableColumn id="4" name="Current %_x000a_Completed" dataDxfId="47">
      <calculatedColumnFormula>IF($A16="","",E16/C16)</calculatedColumnFormula>
    </tableColumn>
    <tableColumn id="5" name="Current Total_x000a_Billed to Date" dataDxfId="46">
      <calculatedColumnFormula>IF($A16="","",$F16+$G16)</calculatedColumnFormula>
    </tableColumn>
    <tableColumn id="6" name="Prior Total _x000a_Billed to Date" dataDxfId="45">
      <calculatedColumnFormula>IF($A16="","",SUMIF($A$26:$A$44,$A16,$F$26:$F$44))</calculatedColumnFormula>
    </tableColumn>
    <tableColumn id="7" name="Amount Billed _x000a_this Period" dataDxfId="44">
      <calculatedColumnFormula>IF($A16="","",SUMIF($A$26:$A$44,$A16,$G$26:$G$44))</calculatedColumnFormula>
    </tableColumn>
    <tableColumn id="8" name="% Completed_x000a_This Period" dataDxfId="43">
      <calculatedColumnFormula>IF($A16="","",G16/C16)</calculatedColumnFormula>
    </tableColumn>
    <tableColumn id="9" name="Amount Billed _x000a_this Period2" dataDxfId="42"/>
  </tableColumns>
  <tableStyleInfo name="Table Style 1" showFirstColumn="0" showLastColumn="0" showRowStripes="1" showColumnStripes="0"/>
</table>
</file>

<file path=xl/tables/table3.xml><?xml version="1.0" encoding="utf-8"?>
<table xmlns="http://schemas.openxmlformats.org/spreadsheetml/2006/main" id="5" name="Table5" displayName="Table5" ref="A15:G21" totalsRowShown="0" headerRowDxfId="32" dataDxfId="30" headerRowBorderDxfId="31" tableBorderDxfId="29" totalsRowBorderDxfId="28">
  <tableColumns count="7">
    <tableColumn id="1" name="Scope of Work/Service Type_x000a_(Refer to Contract/Task Order)" dataDxfId="27"/>
    <tableColumn id="2" name="Authorized Budget" dataDxfId="26"/>
    <tableColumn id="3" name="Prior Total _x000a_Billed to Date" dataDxfId="25"/>
    <tableColumn id="4" name="Total Billed _x000a_This Period" dataDxfId="24">
      <calculatedColumnFormula>SUMIF($B$27:$B$41,$A16,$G$27:$G$41)</calculatedColumnFormula>
    </tableColumn>
    <tableColumn id="5" name="Current Total_x000a_Billed to Date" dataDxfId="23">
      <calculatedColumnFormula>C16+D16</calculatedColumnFormula>
    </tableColumn>
    <tableColumn id="6" name="Total Amount_x000a_Remaining" dataDxfId="22">
      <calculatedColumnFormula>B16-E16</calculatedColumnFormula>
    </tableColumn>
    <tableColumn id="7" name="Total %_x000a_Remaining" dataDxfId="21">
      <calculatedColumnFormula>IF(B16=0,0,F16/B16)</calculatedColumnFormula>
    </tableColumn>
  </tableColumns>
  <tableStyleInfo name="Table Style 1" showFirstColumn="0" showLastColumn="0" showRowStripes="1" showColumnStripes="0"/>
</table>
</file>

<file path=xl/tables/table4.xml><?xml version="1.0" encoding="utf-8"?>
<table xmlns="http://schemas.openxmlformats.org/spreadsheetml/2006/main" id="1" name="Table1" displayName="Table1" ref="A26:H41" totalsRowShown="0" headerRowDxfId="20" tableBorderDxfId="19">
  <autoFilter ref="A26:H41"/>
  <tableColumns count="8">
    <tableColumn id="1" name="Date" dataDxfId="18"/>
    <tableColumn id="2" name="Scope of Work/_x000a_Service Type" dataDxfId="17"/>
    <tableColumn id="3" name="Description of Unit / Classification of Work" dataDxfId="16"/>
    <tableColumn id="4" name="Employee / _x000a_Inspector Name" dataDxfId="15"/>
    <tableColumn id="5" name="Rate" dataDxfId="14"/>
    <tableColumn id="6" name="Hours / Units" dataDxfId="13"/>
    <tableColumn id="7" name="Amount Billed _x000a_This Period" dataDxfId="12">
      <calculatedColumnFormula>IF(E27&gt;0,ROUND(E27*F27,2),"")</calculatedColumnFormula>
    </tableColumn>
    <tableColumn id="8" name="Amount Billed _x000a_This Period2" dataDxfId="11">
      <calculatedColumnFormula>IF(E27&gt;0,ROUND(E27*F27,2),"")</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Q47"/>
  <sheetViews>
    <sheetView showGridLines="0" tabSelected="1" view="pageBreakPreview" zoomScaleNormal="100" zoomScaleSheetLayoutView="100" workbookViewId="0">
      <selection activeCell="C3" sqref="C3:H3"/>
    </sheetView>
  </sheetViews>
  <sheetFormatPr defaultRowHeight="15" x14ac:dyDescent="0.25"/>
  <cols>
    <col min="1" max="3" width="7.7109375" customWidth="1"/>
    <col min="4" max="4" width="7.28515625" customWidth="1"/>
    <col min="5" max="5" width="7.7109375" customWidth="1"/>
    <col min="6" max="7" width="7.28515625" customWidth="1"/>
    <col min="8" max="8" width="7.7109375" customWidth="1"/>
    <col min="9" max="9" width="7.28515625" customWidth="1"/>
    <col min="10" max="10" width="7.7109375" customWidth="1"/>
    <col min="11" max="12" width="7.28515625" customWidth="1"/>
    <col min="14" max="14" width="4.7109375" customWidth="1"/>
  </cols>
  <sheetData>
    <row r="1" spans="1:17" ht="23.25" x14ac:dyDescent="0.25">
      <c r="A1" s="248" t="s">
        <v>9</v>
      </c>
      <c r="B1" s="248"/>
      <c r="C1" s="248"/>
      <c r="D1" s="248"/>
      <c r="E1" s="248"/>
      <c r="F1" s="248"/>
      <c r="G1" s="248"/>
      <c r="H1" s="248"/>
      <c r="I1" s="248"/>
      <c r="J1" s="248"/>
      <c r="K1" s="248"/>
      <c r="L1" s="248"/>
      <c r="M1" s="248"/>
      <c r="N1" s="248"/>
      <c r="O1" s="248"/>
    </row>
    <row r="3" spans="1:17" ht="15" customHeight="1" x14ac:dyDescent="0.25">
      <c r="A3" s="3" t="s">
        <v>3</v>
      </c>
      <c r="B3" s="4"/>
      <c r="C3" s="249"/>
      <c r="D3" s="249"/>
      <c r="E3" s="249"/>
      <c r="F3" s="249"/>
      <c r="G3" s="249"/>
      <c r="H3" s="249"/>
      <c r="I3" s="10"/>
      <c r="J3" s="3" t="s">
        <v>16</v>
      </c>
      <c r="M3" s="250"/>
      <c r="N3" s="250"/>
      <c r="O3" s="250"/>
      <c r="P3" s="7"/>
      <c r="Q3" s="7"/>
    </row>
    <row r="4" spans="1:17" ht="15" customHeight="1" x14ac:dyDescent="0.25">
      <c r="A4" s="1" t="s">
        <v>2</v>
      </c>
      <c r="C4" s="244"/>
      <c r="D4" s="244"/>
      <c r="E4" s="244"/>
      <c r="F4" s="244"/>
      <c r="G4" s="244"/>
      <c r="H4" s="244"/>
      <c r="I4" s="11"/>
      <c r="J4" s="11"/>
      <c r="P4" s="7"/>
      <c r="Q4" s="7"/>
    </row>
    <row r="5" spans="1:17" x14ac:dyDescent="0.25">
      <c r="A5" s="1" t="s">
        <v>0</v>
      </c>
      <c r="C5" s="244"/>
      <c r="D5" s="244"/>
      <c r="E5" s="244"/>
      <c r="F5" s="244"/>
      <c r="G5" s="244"/>
      <c r="H5" s="244"/>
      <c r="I5" s="11"/>
      <c r="J5" s="3" t="s">
        <v>94</v>
      </c>
      <c r="L5" s="3"/>
      <c r="M5" s="246"/>
      <c r="N5" s="246"/>
      <c r="O5" s="246"/>
    </row>
    <row r="6" spans="1:17" x14ac:dyDescent="0.25">
      <c r="A6" s="1" t="s">
        <v>1</v>
      </c>
      <c r="C6" s="244"/>
      <c r="D6" s="244"/>
      <c r="E6" s="244"/>
      <c r="F6" s="244"/>
      <c r="G6" s="244"/>
      <c r="H6" s="244"/>
      <c r="I6" s="11"/>
      <c r="J6" s="245" t="s">
        <v>95</v>
      </c>
      <c r="K6" s="245"/>
      <c r="L6" s="245"/>
      <c r="M6" s="20"/>
      <c r="N6" s="9" t="s">
        <v>25</v>
      </c>
      <c r="O6" s="20"/>
    </row>
    <row r="7" spans="1:17" x14ac:dyDescent="0.25">
      <c r="I7" s="43"/>
      <c r="J7" s="247" t="s">
        <v>96</v>
      </c>
      <c r="K7" s="247"/>
      <c r="L7" s="247"/>
    </row>
    <row r="9" spans="1:17" ht="15.75" thickBot="1" x14ac:dyDescent="0.3"/>
    <row r="10" spans="1:17" ht="15.75" thickBot="1" x14ac:dyDescent="0.3">
      <c r="A10" s="253" t="s">
        <v>4</v>
      </c>
      <c r="B10" s="254"/>
      <c r="C10" s="254"/>
      <c r="D10" s="255"/>
      <c r="F10" s="253" t="s">
        <v>88</v>
      </c>
      <c r="G10" s="254"/>
      <c r="H10" s="254"/>
      <c r="I10" s="254"/>
      <c r="J10" s="254"/>
      <c r="K10" s="254"/>
      <c r="L10" s="254"/>
      <c r="M10" s="254"/>
      <c r="N10" s="254"/>
      <c r="O10" s="255"/>
    </row>
    <row r="11" spans="1:17" x14ac:dyDescent="0.25">
      <c r="A11" s="1" t="s">
        <v>6</v>
      </c>
      <c r="F11" s="1" t="s">
        <v>12</v>
      </c>
      <c r="G11" s="5"/>
      <c r="H11" s="256"/>
      <c r="I11" s="256"/>
      <c r="J11" s="256"/>
      <c r="K11" s="256"/>
      <c r="L11" s="256"/>
      <c r="M11" s="256"/>
      <c r="N11" s="256"/>
      <c r="O11" s="256"/>
    </row>
    <row r="12" spans="1:17" x14ac:dyDescent="0.25">
      <c r="A12" s="1" t="s">
        <v>5</v>
      </c>
      <c r="F12" s="1" t="s">
        <v>13</v>
      </c>
      <c r="G12" s="1"/>
      <c r="H12" s="257"/>
      <c r="I12" s="257"/>
      <c r="J12" s="257"/>
      <c r="K12" s="257"/>
      <c r="L12" s="257"/>
      <c r="M12" s="257"/>
      <c r="N12" s="257"/>
      <c r="O12" s="257"/>
    </row>
    <row r="13" spans="1:17" ht="15" customHeight="1" x14ac:dyDescent="0.25">
      <c r="A13" s="1" t="s">
        <v>7</v>
      </c>
      <c r="F13" s="1" t="s">
        <v>14</v>
      </c>
      <c r="G13" s="1"/>
      <c r="H13" s="260"/>
      <c r="I13" s="260"/>
      <c r="J13" s="260"/>
      <c r="K13" s="260"/>
      <c r="L13" s="260"/>
      <c r="M13" s="260"/>
      <c r="N13" s="260"/>
      <c r="O13" s="260"/>
    </row>
    <row r="14" spans="1:17" x14ac:dyDescent="0.25">
      <c r="A14" s="1" t="s">
        <v>8</v>
      </c>
      <c r="F14" s="1"/>
      <c r="G14" s="1"/>
      <c r="H14" s="261"/>
      <c r="I14" s="261"/>
      <c r="J14" s="261"/>
      <c r="K14" s="261"/>
      <c r="L14" s="261"/>
      <c r="M14" s="261"/>
      <c r="N14" s="261"/>
      <c r="O14" s="261"/>
    </row>
    <row r="15" spans="1:17" x14ac:dyDescent="0.25">
      <c r="A15" s="1"/>
      <c r="F15" s="5" t="s">
        <v>10</v>
      </c>
      <c r="G15" s="5"/>
      <c r="H15" s="258"/>
      <c r="I15" s="258"/>
      <c r="J15" s="258"/>
      <c r="K15" s="259" t="s">
        <v>11</v>
      </c>
      <c r="L15" s="259"/>
      <c r="M15" s="258"/>
      <c r="N15" s="258"/>
      <c r="O15" s="258"/>
    </row>
    <row r="17" spans="1:15" ht="15.75" thickBot="1" x14ac:dyDescent="0.3">
      <c r="F17" s="5" t="s">
        <v>19</v>
      </c>
      <c r="G17" s="8"/>
      <c r="J17" s="251"/>
      <c r="K17" s="251"/>
      <c r="L17" s="251"/>
      <c r="M17" s="252"/>
      <c r="N17" s="252"/>
    </row>
    <row r="18" spans="1:15" ht="15.75" thickBot="1" x14ac:dyDescent="0.3">
      <c r="F18" s="5" t="s">
        <v>20</v>
      </c>
      <c r="G18" s="8"/>
      <c r="J18" s="262">
        <f>J19+J20+J21</f>
        <v>0</v>
      </c>
      <c r="K18" s="263"/>
      <c r="L18" s="264"/>
    </row>
    <row r="19" spans="1:15" x14ac:dyDescent="0.25">
      <c r="F19" s="245" t="s">
        <v>60</v>
      </c>
      <c r="G19" s="245"/>
      <c r="H19" s="245"/>
      <c r="I19" s="245"/>
      <c r="J19" s="276"/>
      <c r="K19" s="276"/>
      <c r="L19" s="276"/>
    </row>
    <row r="20" spans="1:15" x14ac:dyDescent="0.25">
      <c r="F20" s="245" t="s">
        <v>61</v>
      </c>
      <c r="G20" s="245"/>
      <c r="H20" s="245"/>
      <c r="I20" s="245"/>
      <c r="J20" s="277"/>
      <c r="K20" s="277"/>
      <c r="L20" s="277"/>
    </row>
    <row r="21" spans="1:15" x14ac:dyDescent="0.25">
      <c r="F21" s="245" t="s">
        <v>62</v>
      </c>
      <c r="G21" s="245"/>
      <c r="H21" s="245"/>
      <c r="I21" s="245"/>
      <c r="J21" s="277"/>
      <c r="K21" s="277"/>
      <c r="L21" s="277"/>
    </row>
    <row r="22" spans="1:15" x14ac:dyDescent="0.25">
      <c r="F22" s="5" t="s">
        <v>24</v>
      </c>
      <c r="G22" s="8"/>
      <c r="J22" s="265"/>
      <c r="K22" s="265"/>
      <c r="L22" s="265"/>
      <c r="M22" t="s">
        <v>15</v>
      </c>
    </row>
    <row r="25" spans="1:15" ht="15.75" thickBot="1" x14ac:dyDescent="0.3"/>
    <row r="26" spans="1:15" ht="15.75" thickBot="1" x14ac:dyDescent="0.3">
      <c r="A26" s="18" t="s">
        <v>63</v>
      </c>
      <c r="B26" s="19"/>
      <c r="C26" s="19"/>
      <c r="D26" s="19"/>
      <c r="E26" s="19"/>
      <c r="F26" s="19"/>
      <c r="G26" s="19"/>
      <c r="H26" s="19"/>
      <c r="I26" s="19"/>
      <c r="J26" s="19"/>
      <c r="K26" s="19"/>
      <c r="L26" s="19"/>
      <c r="M26" s="266"/>
      <c r="N26" s="266"/>
      <c r="O26" s="267"/>
    </row>
    <row r="27" spans="1:15" ht="30" customHeight="1" x14ac:dyDescent="0.25">
      <c r="A27" s="268" t="s">
        <v>56</v>
      </c>
      <c r="B27" s="269"/>
      <c r="C27" s="270" t="s">
        <v>29</v>
      </c>
      <c r="D27" s="271"/>
      <c r="E27" s="272" t="s">
        <v>106</v>
      </c>
      <c r="F27" s="271"/>
      <c r="G27" s="272" t="s">
        <v>107</v>
      </c>
      <c r="H27" s="273"/>
      <c r="I27" s="274" t="s">
        <v>59</v>
      </c>
      <c r="J27" s="271"/>
      <c r="K27" s="272" t="str">
        <f>"Retention This Period ("&amp;J22&amp;"%)"</f>
        <v>Retention This Period (%)</v>
      </c>
      <c r="L27" s="271"/>
      <c r="M27" s="272" t="s">
        <v>18</v>
      </c>
      <c r="N27" s="271"/>
      <c r="O27" s="275"/>
    </row>
    <row r="28" spans="1:15" ht="20.100000000000001" customHeight="1" x14ac:dyDescent="0.25">
      <c r="A28" s="293" t="s">
        <v>57</v>
      </c>
      <c r="B28" s="294"/>
      <c r="C28" s="297">
        <f>J19</f>
        <v>0</v>
      </c>
      <c r="D28" s="298"/>
      <c r="E28" s="278">
        <f>'Progressive-Fixed Fee'!E45</f>
        <v>0</v>
      </c>
      <c r="F28" s="292"/>
      <c r="G28" s="278">
        <f>IF('Progressive-Fixed Fee'!$C$47="",C28-E28,"ERROR - See tab")</f>
        <v>0</v>
      </c>
      <c r="H28" s="279"/>
      <c r="I28" s="299">
        <f>'Progressive-Fixed Fee'!G51</f>
        <v>0</v>
      </c>
      <c r="J28" s="292"/>
      <c r="K28" s="278">
        <f>'Progressive-Fixed Fee'!G52</f>
        <v>0</v>
      </c>
      <c r="L28" s="292"/>
      <c r="M28" s="278">
        <f>'Progressive-Fixed Fee'!G53</f>
        <v>0</v>
      </c>
      <c r="N28" s="279"/>
      <c r="O28" s="280"/>
    </row>
    <row r="29" spans="1:15" x14ac:dyDescent="0.25">
      <c r="A29" s="295"/>
      <c r="B29" s="296"/>
      <c r="C29" s="281"/>
      <c r="D29" s="282"/>
      <c r="E29" s="283" t="str">
        <f>IF(C28=0,"",E28/$C28)</f>
        <v/>
      </c>
      <c r="F29" s="284"/>
      <c r="G29" s="283" t="str">
        <f>IF(C28=0,"",G28/$C28)</f>
        <v/>
      </c>
      <c r="H29" s="285"/>
      <c r="I29" s="286" t="str">
        <f>IF(C28=0,"",I28/$C28)</f>
        <v/>
      </c>
      <c r="J29" s="284"/>
      <c r="K29" s="287"/>
      <c r="L29" s="288"/>
      <c r="M29" s="289"/>
      <c r="N29" s="290"/>
      <c r="O29" s="291"/>
    </row>
    <row r="30" spans="1:15" ht="8.1" customHeight="1" x14ac:dyDescent="0.25">
      <c r="A30" s="21"/>
      <c r="B30" s="22"/>
      <c r="C30" s="22"/>
      <c r="D30" s="22"/>
      <c r="E30" s="22"/>
      <c r="F30" s="22"/>
      <c r="G30" s="22"/>
      <c r="H30" s="22"/>
      <c r="I30" s="22"/>
      <c r="J30" s="22"/>
      <c r="K30" s="22"/>
      <c r="L30" s="22"/>
      <c r="M30" s="23"/>
      <c r="N30" s="23"/>
      <c r="O30" s="24"/>
    </row>
    <row r="31" spans="1:15" ht="20.100000000000001" customHeight="1" x14ac:dyDescent="0.25">
      <c r="A31" s="293" t="s">
        <v>58</v>
      </c>
      <c r="B31" s="294"/>
      <c r="C31" s="297">
        <f>J20</f>
        <v>0</v>
      </c>
      <c r="D31" s="298"/>
      <c r="E31" s="278">
        <f>'Hourly-Unit'!E22</f>
        <v>0</v>
      </c>
      <c r="F31" s="300"/>
      <c r="G31" s="278">
        <f>IF('Hourly-Unit'!C24="",'Hourly-Unit'!F22,"ERROR - See tab")</f>
        <v>0</v>
      </c>
      <c r="H31" s="301"/>
      <c r="I31" s="299">
        <f>'Hourly-Unit'!G44</f>
        <v>0</v>
      </c>
      <c r="J31" s="292"/>
      <c r="K31" s="278">
        <f>'Hourly-Unit'!G45</f>
        <v>0</v>
      </c>
      <c r="L31" s="292"/>
      <c r="M31" s="278">
        <f>'Hourly-Unit'!G46</f>
        <v>0</v>
      </c>
      <c r="N31" s="279"/>
      <c r="O31" s="280"/>
    </row>
    <row r="32" spans="1:15" x14ac:dyDescent="0.25">
      <c r="A32" s="295"/>
      <c r="B32" s="296"/>
      <c r="C32" s="281"/>
      <c r="D32" s="282"/>
      <c r="E32" s="283" t="str">
        <f>IF(C31=0,"",E31/$C31)</f>
        <v/>
      </c>
      <c r="F32" s="284"/>
      <c r="G32" s="283" t="str">
        <f>IF(C31=0,"",G31/$C31)</f>
        <v/>
      </c>
      <c r="H32" s="285"/>
      <c r="I32" s="286" t="str">
        <f>IF(C31=0,"",I31/$C31)</f>
        <v/>
      </c>
      <c r="J32" s="284"/>
      <c r="K32" s="287"/>
      <c r="L32" s="288"/>
      <c r="M32" s="289"/>
      <c r="N32" s="290"/>
      <c r="O32" s="291"/>
    </row>
    <row r="33" spans="1:15" ht="8.1" customHeight="1" x14ac:dyDescent="0.25">
      <c r="A33" s="21"/>
      <c r="B33" s="22"/>
      <c r="C33" s="22"/>
      <c r="D33" s="22"/>
      <c r="E33" s="22"/>
      <c r="F33" s="22"/>
      <c r="G33" s="22"/>
      <c r="H33" s="22"/>
      <c r="I33" s="22"/>
      <c r="J33" s="22"/>
      <c r="K33" s="22"/>
      <c r="L33" s="22"/>
      <c r="M33" s="23"/>
      <c r="N33" s="23"/>
      <c r="O33" s="24"/>
    </row>
    <row r="34" spans="1:15" ht="20.100000000000001" customHeight="1" x14ac:dyDescent="0.25">
      <c r="A34" s="293" t="s">
        <v>17</v>
      </c>
      <c r="B34" s="294"/>
      <c r="C34" s="297">
        <f>J21</f>
        <v>0</v>
      </c>
      <c r="D34" s="298"/>
      <c r="E34" s="278">
        <f>Reimbursables!G17</f>
        <v>0</v>
      </c>
      <c r="F34" s="300"/>
      <c r="G34" s="278">
        <f>Reimbursables!I17</f>
        <v>0</v>
      </c>
      <c r="H34" s="304"/>
      <c r="I34" s="299">
        <f>Reimbursables!N52</f>
        <v>0</v>
      </c>
      <c r="J34" s="292"/>
      <c r="K34" s="325" t="s">
        <v>86</v>
      </c>
      <c r="L34" s="326"/>
      <c r="M34" s="278">
        <f>Reimbursables!N52</f>
        <v>0</v>
      </c>
      <c r="N34" s="279"/>
      <c r="O34" s="280"/>
    </row>
    <row r="35" spans="1:15" x14ac:dyDescent="0.25">
      <c r="A35" s="302"/>
      <c r="B35" s="303"/>
      <c r="C35" s="314"/>
      <c r="D35" s="315"/>
      <c r="E35" s="316" t="str">
        <f>IF(C34=0,"",E34/$C34)</f>
        <v/>
      </c>
      <c r="F35" s="317"/>
      <c r="G35" s="316" t="str">
        <f>IF(C34=0,"",G34/$C34)</f>
        <v/>
      </c>
      <c r="H35" s="318"/>
      <c r="I35" s="319" t="str">
        <f>IF(C34=0,"",I34/$C34)</f>
        <v/>
      </c>
      <c r="J35" s="317"/>
      <c r="K35" s="320"/>
      <c r="L35" s="321"/>
      <c r="M35" s="322"/>
      <c r="N35" s="323"/>
      <c r="O35" s="324"/>
    </row>
    <row r="36" spans="1:15" x14ac:dyDescent="0.25">
      <c r="A36" s="308" t="s">
        <v>109</v>
      </c>
      <c r="B36" s="309"/>
      <c r="C36" s="310">
        <f>SUM(C28:D34)</f>
        <v>0</v>
      </c>
      <c r="D36" s="310"/>
      <c r="E36" s="311">
        <f>E28+E31+E34</f>
        <v>0</v>
      </c>
      <c r="F36" s="312"/>
      <c r="G36" s="311">
        <f>G28+G31+G34</f>
        <v>0</v>
      </c>
      <c r="H36" s="313"/>
      <c r="I36" s="348">
        <f>I28+I31+I34</f>
        <v>0</v>
      </c>
      <c r="J36" s="312"/>
      <c r="K36" s="311">
        <f>K28+K31</f>
        <v>0</v>
      </c>
      <c r="L36" s="312"/>
      <c r="M36" s="349">
        <f>SUM(M28:O35)</f>
        <v>0</v>
      </c>
      <c r="N36" s="350"/>
      <c r="O36" s="351"/>
    </row>
    <row r="37" spans="1:15" ht="15.75" thickBot="1" x14ac:dyDescent="0.3">
      <c r="A37" s="70"/>
      <c r="B37" s="74"/>
      <c r="C37" s="71"/>
      <c r="D37" s="71"/>
      <c r="E37" s="358" t="str">
        <f>IF($C$36=0,"",E36/$C$36)</f>
        <v/>
      </c>
      <c r="F37" s="359"/>
      <c r="G37" s="358" t="str">
        <f>IF($C$36=0,"",G36/$C$36)</f>
        <v/>
      </c>
      <c r="H37" s="359"/>
      <c r="I37" s="360" t="str">
        <f>IF(C36=0,"",I36/$C36)</f>
        <v/>
      </c>
      <c r="J37" s="361"/>
      <c r="K37" s="72"/>
      <c r="L37" s="73"/>
      <c r="M37" s="362"/>
      <c r="N37" s="363"/>
      <c r="O37" s="364"/>
    </row>
    <row r="38" spans="1:15" ht="20.100000000000001" customHeight="1" x14ac:dyDescent="0.25">
      <c r="A38" s="302" t="s">
        <v>111</v>
      </c>
      <c r="B38" s="303"/>
      <c r="C38" s="305">
        <f>'Release of Retention'!A17</f>
        <v>0</v>
      </c>
      <c r="D38" s="306"/>
      <c r="E38" s="305">
        <f>'Release of Retention'!E17</f>
        <v>0</v>
      </c>
      <c r="F38" s="306"/>
      <c r="G38" s="305">
        <f>'Release of Retention'!F17</f>
        <v>0</v>
      </c>
      <c r="H38" s="307"/>
      <c r="I38" s="342">
        <f>'Release of Retention'!D17</f>
        <v>0</v>
      </c>
      <c r="J38" s="343"/>
      <c r="K38" s="344" t="s">
        <v>86</v>
      </c>
      <c r="L38" s="345"/>
      <c r="M38" s="305">
        <f>'Release of Retention'!D17</f>
        <v>0</v>
      </c>
      <c r="N38" s="346"/>
      <c r="O38" s="347"/>
    </row>
    <row r="39" spans="1:15" x14ac:dyDescent="0.25">
      <c r="A39" s="302"/>
      <c r="B39" s="303"/>
      <c r="C39" s="283" t="str">
        <f>IF($C$38=0,"","Retained to Date")</f>
        <v/>
      </c>
      <c r="D39" s="284"/>
      <c r="E39" s="283" t="str">
        <f>IF($C$38=0,"",E38/$C$38)</f>
        <v/>
      </c>
      <c r="F39" s="284"/>
      <c r="G39" s="283" t="str">
        <f>IF($C$38=0,"",G38/$C$38)</f>
        <v/>
      </c>
      <c r="H39" s="352"/>
      <c r="I39" s="285" t="str">
        <f>IF($C$38=0,"",I38/$C$38)</f>
        <v/>
      </c>
      <c r="J39" s="284"/>
      <c r="K39" s="353"/>
      <c r="L39" s="354"/>
      <c r="M39" s="355"/>
      <c r="N39" s="356"/>
      <c r="O39" s="357"/>
    </row>
    <row r="40" spans="1:15" s="6" customFormat="1" ht="30" customHeight="1" thickBot="1" x14ac:dyDescent="0.3">
      <c r="A40" s="68" t="s">
        <v>110</v>
      </c>
      <c r="B40" s="69"/>
      <c r="C40" s="328"/>
      <c r="D40" s="328"/>
      <c r="E40" s="328"/>
      <c r="F40" s="329"/>
      <c r="G40" s="328"/>
      <c r="H40" s="330"/>
      <c r="I40" s="331">
        <f>I28+I31+I34+I38</f>
        <v>0</v>
      </c>
      <c r="J40" s="332"/>
      <c r="K40" s="333">
        <f>K28+K31</f>
        <v>0</v>
      </c>
      <c r="L40" s="334"/>
      <c r="M40" s="335">
        <f>M36+M38</f>
        <v>0</v>
      </c>
      <c r="N40" s="335"/>
      <c r="O40" s="336"/>
    </row>
    <row r="41" spans="1:15" s="66" customFormat="1" ht="21.95" customHeight="1" thickTop="1" x14ac:dyDescent="0.25">
      <c r="A41" s="67" t="s">
        <v>108</v>
      </c>
      <c r="B41" s="64"/>
      <c r="C41" s="64"/>
      <c r="D41" s="64"/>
      <c r="E41" s="64"/>
      <c r="F41" s="64"/>
      <c r="G41" s="64"/>
      <c r="H41" s="64"/>
      <c r="I41" s="64"/>
      <c r="J41" s="64"/>
      <c r="K41" s="64"/>
      <c r="L41" s="64"/>
      <c r="M41" s="65"/>
      <c r="N41" s="65"/>
      <c r="O41" s="65"/>
    </row>
    <row r="42" spans="1:15" x14ac:dyDescent="0.25">
      <c r="A42" s="17"/>
      <c r="B42" s="17"/>
      <c r="C42" s="341" t="s">
        <v>81</v>
      </c>
      <c r="D42" s="341"/>
      <c r="E42" s="341"/>
      <c r="F42" s="341"/>
      <c r="G42" s="341"/>
      <c r="H42" s="341"/>
      <c r="I42" s="337">
        <f>I40</f>
        <v>0</v>
      </c>
      <c r="J42" s="337"/>
      <c r="N42" s="25"/>
      <c r="O42" s="25"/>
    </row>
    <row r="43" spans="1:15" s="6" customFormat="1" ht="20.100000000000001" customHeight="1" x14ac:dyDescent="0.25">
      <c r="B43" s="173" t="s">
        <v>93</v>
      </c>
      <c r="C43" s="340" t="str">
        <f>"TOTAL RETENTION THIS PERIOD   "&amp;$J$22&amp;"% "</f>
        <v xml:space="preserve">TOTAL RETENTION THIS PERIOD   % </v>
      </c>
      <c r="D43" s="340"/>
      <c r="E43" s="340"/>
      <c r="F43" s="340"/>
      <c r="G43" s="340"/>
      <c r="H43" s="340"/>
      <c r="I43" s="337">
        <f>K40</f>
        <v>0</v>
      </c>
      <c r="J43" s="337"/>
      <c r="N43" s="26"/>
      <c r="O43" s="26"/>
    </row>
    <row r="44" spans="1:15" s="6" customFormat="1" ht="20.100000000000001" customHeight="1" thickBot="1" x14ac:dyDescent="0.3">
      <c r="B44" s="174"/>
      <c r="C44" s="339" t="s">
        <v>79</v>
      </c>
      <c r="D44" s="339"/>
      <c r="E44" s="339"/>
      <c r="F44" s="339"/>
      <c r="G44" s="339"/>
      <c r="H44" s="339"/>
      <c r="I44" s="338">
        <f>I42-I43</f>
        <v>0</v>
      </c>
      <c r="J44" s="338"/>
      <c r="N44" s="26"/>
      <c r="O44" s="26"/>
    </row>
    <row r="45" spans="1:15" ht="15.75" thickTop="1" x14ac:dyDescent="0.25"/>
    <row r="47" spans="1:15" ht="18.75" x14ac:dyDescent="0.3">
      <c r="A47" s="327" t="s">
        <v>21</v>
      </c>
      <c r="B47" s="327"/>
      <c r="C47" s="327"/>
      <c r="D47" s="327"/>
      <c r="E47" s="327"/>
      <c r="F47" s="327"/>
      <c r="G47" s="327"/>
      <c r="H47" s="327"/>
      <c r="I47" s="327"/>
      <c r="J47" s="327"/>
      <c r="K47" s="327"/>
      <c r="L47" s="327"/>
      <c r="M47" s="327"/>
      <c r="N47" s="327"/>
      <c r="O47" s="327"/>
    </row>
  </sheetData>
  <sheetProtection algorithmName="SHA-512" hashValue="s/k2sRoPrIlPjGLMOV2NnCAoQoy0YvXPnGuQSL0KjU7aZrHL7JnMu+P475RIeoE+uXugmKHQ2ZmmlFxSRIgCcQ==" saltValue="OouTzpjTnmvpwazKjjUpzg==" spinCount="100000" sheet="1" selectLockedCells="1"/>
  <mergeCells count="110">
    <mergeCell ref="I38:J38"/>
    <mergeCell ref="K38:L38"/>
    <mergeCell ref="M38:O38"/>
    <mergeCell ref="C40:D40"/>
    <mergeCell ref="I36:J36"/>
    <mergeCell ref="K36:L36"/>
    <mergeCell ref="M36:O36"/>
    <mergeCell ref="C39:D39"/>
    <mergeCell ref="E39:F39"/>
    <mergeCell ref="G39:H39"/>
    <mergeCell ref="I39:J39"/>
    <mergeCell ref="K39:L39"/>
    <mergeCell ref="M39:O39"/>
    <mergeCell ref="G37:H37"/>
    <mergeCell ref="I37:J37"/>
    <mergeCell ref="M37:O37"/>
    <mergeCell ref="E37:F37"/>
    <mergeCell ref="A47:O47"/>
    <mergeCell ref="E40:F40"/>
    <mergeCell ref="G40:H40"/>
    <mergeCell ref="I40:J40"/>
    <mergeCell ref="K40:L40"/>
    <mergeCell ref="M40:O40"/>
    <mergeCell ref="I42:J42"/>
    <mergeCell ref="I43:J43"/>
    <mergeCell ref="I44:J44"/>
    <mergeCell ref="C44:H44"/>
    <mergeCell ref="C43:H43"/>
    <mergeCell ref="C42:H42"/>
    <mergeCell ref="M34:O34"/>
    <mergeCell ref="C35:D35"/>
    <mergeCell ref="E35:F35"/>
    <mergeCell ref="G35:H35"/>
    <mergeCell ref="I35:J35"/>
    <mergeCell ref="K35:L35"/>
    <mergeCell ref="M35:O35"/>
    <mergeCell ref="K34:L34"/>
    <mergeCell ref="I34:J34"/>
    <mergeCell ref="A34:B35"/>
    <mergeCell ref="C34:D34"/>
    <mergeCell ref="E34:F34"/>
    <mergeCell ref="G34:H34"/>
    <mergeCell ref="A38:B39"/>
    <mergeCell ref="C38:D38"/>
    <mergeCell ref="E38:F38"/>
    <mergeCell ref="G38:H38"/>
    <mergeCell ref="A36:B36"/>
    <mergeCell ref="C36:D36"/>
    <mergeCell ref="E36:F36"/>
    <mergeCell ref="G36:H36"/>
    <mergeCell ref="M31:O31"/>
    <mergeCell ref="C32:D32"/>
    <mergeCell ref="E32:F32"/>
    <mergeCell ref="G32:H32"/>
    <mergeCell ref="I32:J32"/>
    <mergeCell ref="K32:L32"/>
    <mergeCell ref="M32:O32"/>
    <mergeCell ref="K31:L31"/>
    <mergeCell ref="A31:B32"/>
    <mergeCell ref="C31:D31"/>
    <mergeCell ref="E31:F31"/>
    <mergeCell ref="G31:H31"/>
    <mergeCell ref="I31:J31"/>
    <mergeCell ref="M28:O28"/>
    <mergeCell ref="C29:D29"/>
    <mergeCell ref="E29:F29"/>
    <mergeCell ref="G29:H29"/>
    <mergeCell ref="I29:J29"/>
    <mergeCell ref="K29:L29"/>
    <mergeCell ref="M29:O29"/>
    <mergeCell ref="K28:L28"/>
    <mergeCell ref="A28:B29"/>
    <mergeCell ref="C28:D28"/>
    <mergeCell ref="E28:F28"/>
    <mergeCell ref="G28:H28"/>
    <mergeCell ref="I28:J28"/>
    <mergeCell ref="J18:L18"/>
    <mergeCell ref="J22:L22"/>
    <mergeCell ref="M26:O26"/>
    <mergeCell ref="A27:B27"/>
    <mergeCell ref="C27:D27"/>
    <mergeCell ref="E27:F27"/>
    <mergeCell ref="G27:H27"/>
    <mergeCell ref="I27:J27"/>
    <mergeCell ref="K27:L27"/>
    <mergeCell ref="M27:O27"/>
    <mergeCell ref="F19:I19"/>
    <mergeCell ref="F20:I20"/>
    <mergeCell ref="F21:I21"/>
    <mergeCell ref="J19:L19"/>
    <mergeCell ref="J20:L20"/>
    <mergeCell ref="J21:L21"/>
    <mergeCell ref="J17:N17"/>
    <mergeCell ref="F10:O10"/>
    <mergeCell ref="H11:O11"/>
    <mergeCell ref="H12:O12"/>
    <mergeCell ref="H15:J15"/>
    <mergeCell ref="K15:L15"/>
    <mergeCell ref="M15:O15"/>
    <mergeCell ref="H13:O14"/>
    <mergeCell ref="A10:D10"/>
    <mergeCell ref="C6:H6"/>
    <mergeCell ref="J6:L6"/>
    <mergeCell ref="M5:O5"/>
    <mergeCell ref="C5:H5"/>
    <mergeCell ref="J7:L7"/>
    <mergeCell ref="A1:O1"/>
    <mergeCell ref="C3:H3"/>
    <mergeCell ref="C4:H4"/>
    <mergeCell ref="M3:O3"/>
  </mergeCells>
  <conditionalFormatting sqref="M3 M5:M6 O6 H11:H13 H15 M15 J17 J19:J22 C3:C6">
    <cfRule type="notContainsBlanks" dxfId="82" priority="6">
      <formula>LEN(TRIM(C3))&gt;0</formula>
    </cfRule>
  </conditionalFormatting>
  <conditionalFormatting sqref="G28 G31">
    <cfRule type="cellIs" dxfId="81" priority="2" operator="equal">
      <formula>"ERROR - See tab"</formula>
    </cfRule>
  </conditionalFormatting>
  <conditionalFormatting sqref="G28:H37">
    <cfRule type="cellIs" dxfId="80" priority="1" operator="lessThan">
      <formula>0</formula>
    </cfRule>
  </conditionalFormatting>
  <dataValidations count="3">
    <dataValidation type="textLength" operator="lessThan" allowBlank="1" showInputMessage="1" showErrorMessage="1" errorTitle="Character Limit" error="Cannot exceed 15 characters." sqref="M5:O5">
      <formula1>16</formula1>
    </dataValidation>
    <dataValidation type="textLength" operator="lessThan" allowBlank="1" showInputMessage="1" showErrorMessage="1" errorTitle="Character Limit" error="Cannot exceed 116 characters." sqref="H13:O14">
      <formula1>117</formula1>
    </dataValidation>
    <dataValidation allowBlank="1" showInputMessage="1" showErrorMessage="1" promptTitle="*IMPORTANT*" prompt="Retention must be tracked on the Release of Retention tab (Red), beginning with the initial invoice." sqref="J22:L22"/>
  </dataValidations>
  <printOptions horizontalCentered="1"/>
  <pageMargins left="0.5" right="0.5" top="0.75" bottom="0.75" header="0.3" footer="0.3"/>
  <pageSetup scale="84" fitToHeight="0" orientation="portrait" r:id="rId1"/>
  <headerFooter>
    <oddFooter>&amp;L&amp;10CP-0197 Professional Services Invoice&amp;C&amp;10Page &amp;P of &amp;N&amp;R&amp;10&amp;K000000Revised 08/30/2023</oddFooter>
  </headerFooter>
  <ignoredErrors>
    <ignoredError sqref="F31 H31 J31"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List!$C$1:$C$3</xm:f>
          </x14:formula1>
          <xm:sqref>J17</xm:sqref>
        </x14:dataValidation>
        <x14:dataValidation type="list" allowBlank="1" showInputMessage="1" showErrorMessage="1">
          <x14:formula1>
            <xm:f>List!$A$1:$A$13</xm:f>
          </x14:formula1>
          <xm:sqref>H11:O11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54"/>
  <sheetViews>
    <sheetView showGridLines="0" view="pageBreakPreview" zoomScaleNormal="100" zoomScaleSheetLayoutView="100" zoomScalePageLayoutView="98" workbookViewId="0">
      <selection activeCell="A16" sqref="A16"/>
    </sheetView>
  </sheetViews>
  <sheetFormatPr defaultRowHeight="15" x14ac:dyDescent="0.25"/>
  <cols>
    <col min="1" max="1" width="24.7109375" customWidth="1"/>
    <col min="2" max="2" width="28.7109375" customWidth="1"/>
    <col min="3" max="3" width="14.7109375" customWidth="1"/>
    <col min="4" max="4" width="8.7109375" customWidth="1"/>
    <col min="5" max="7" width="14.7109375" customWidth="1"/>
    <col min="8" max="8" width="8.42578125" bestFit="1" customWidth="1"/>
    <col min="9" max="9" width="14.7109375" hidden="1" customWidth="1"/>
  </cols>
  <sheetData>
    <row r="1" spans="1:9" ht="23.25" x14ac:dyDescent="0.25">
      <c r="A1" s="248" t="s">
        <v>51</v>
      </c>
      <c r="B1" s="248"/>
      <c r="C1" s="248"/>
      <c r="D1" s="248"/>
      <c r="E1" s="248"/>
      <c r="F1" s="248"/>
      <c r="G1" s="248"/>
      <c r="H1" s="248"/>
    </row>
    <row r="3" spans="1:9" ht="15" customHeight="1" x14ac:dyDescent="0.25">
      <c r="A3" s="3" t="s">
        <v>3</v>
      </c>
      <c r="B3" s="379" t="str">
        <f>IF('Exhibit 7 - Invoice'!C3&lt;&gt;"",'Exhibit 7 - Invoice'!C3,"")</f>
        <v/>
      </c>
      <c r="C3" s="379"/>
      <c r="E3" s="115" t="s">
        <v>16</v>
      </c>
      <c r="G3" s="377" t="str">
        <f>IF('Exhibit 7 - Invoice'!M3&lt;&gt;"",'Exhibit 7 - Invoice'!M3,"")</f>
        <v/>
      </c>
      <c r="H3" s="377"/>
      <c r="I3" s="2"/>
    </row>
    <row r="4" spans="1:9" ht="15" customHeight="1" x14ac:dyDescent="0.25">
      <c r="A4" s="1" t="s">
        <v>2</v>
      </c>
      <c r="B4" s="378" t="str">
        <f>IF('Exhibit 7 - Invoice'!C4&lt;&gt;"",'Exhibit 7 - Invoice'!C4,"")</f>
        <v/>
      </c>
      <c r="C4" s="378"/>
      <c r="E4" s="169"/>
      <c r="I4" s="2"/>
    </row>
    <row r="5" spans="1:9" x14ac:dyDescent="0.25">
      <c r="A5" s="1" t="s">
        <v>0</v>
      </c>
      <c r="B5" s="378" t="str">
        <f>IF('Exhibit 7 - Invoice'!C5&lt;&gt;"",'Exhibit 7 - Invoice'!C5,"")</f>
        <v/>
      </c>
      <c r="C5" s="378"/>
      <c r="E5" s="115" t="s">
        <v>94</v>
      </c>
      <c r="G5" s="376" t="str">
        <f>IF('Exhibit 7 - Invoice'!M5&lt;&gt;"",'Exhibit 7 - Invoice'!M5,"")</f>
        <v/>
      </c>
      <c r="H5" s="376"/>
    </row>
    <row r="6" spans="1:9" x14ac:dyDescent="0.25">
      <c r="A6" s="1" t="s">
        <v>1</v>
      </c>
      <c r="B6" s="378" t="str">
        <f>IF('Exhibit 7 - Invoice'!C6&lt;&gt;"",'Exhibit 7 - Invoice'!C6,"")</f>
        <v/>
      </c>
      <c r="C6" s="378"/>
      <c r="E6" s="115" t="s">
        <v>95</v>
      </c>
      <c r="F6" s="3"/>
      <c r="G6" s="375" t="str">
        <f>IF('Exhibit 7 - Invoice'!M6="","",TEXT('Exhibit 7 - Invoice'!M6,"mm/dd/yy")&amp;" to "&amp;TEXT('Exhibit 7 - Invoice'!O6,"mm/dd/yy"))</f>
        <v/>
      </c>
      <c r="H6" s="375"/>
    </row>
    <row r="7" spans="1:9" x14ac:dyDescent="0.25">
      <c r="C7" s="4"/>
      <c r="D7" s="4"/>
      <c r="E7" s="117" t="s">
        <v>96</v>
      </c>
      <c r="F7" s="43"/>
      <c r="G7" s="43"/>
      <c r="H7" s="4"/>
    </row>
    <row r="8" spans="1:9" x14ac:dyDescent="0.25">
      <c r="C8" s="4"/>
      <c r="D8" s="4"/>
      <c r="E8" s="4"/>
      <c r="F8" s="4"/>
      <c r="G8" s="4"/>
      <c r="H8" s="4"/>
    </row>
    <row r="9" spans="1:9" x14ac:dyDescent="0.25">
      <c r="A9" s="1" t="s">
        <v>12</v>
      </c>
      <c r="B9" s="372" t="str">
        <f>IF('Exhibit 7 - Invoice'!H11&lt;&gt;"",'Exhibit 7 - Invoice'!H11,"")</f>
        <v/>
      </c>
      <c r="C9" s="372"/>
      <c r="D9" s="113"/>
      <c r="E9" s="115" t="s">
        <v>22</v>
      </c>
      <c r="F9" s="113"/>
      <c r="G9" s="368" t="str">
        <f>IF('Exhibit 7 - Invoice'!H15&lt;&gt;"",'Exhibit 7 - Invoice'!H15,"")</f>
        <v/>
      </c>
      <c r="H9" s="368"/>
    </row>
    <row r="10" spans="1:9" x14ac:dyDescent="0.25">
      <c r="A10" s="1" t="s">
        <v>13</v>
      </c>
      <c r="B10" s="372" t="str">
        <f>IF('Exhibit 7 - Invoice'!H12&lt;&gt;"",'Exhibit 7 - Invoice'!H12,"")</f>
        <v/>
      </c>
      <c r="C10" s="372"/>
      <c r="D10" s="113"/>
      <c r="E10" s="118" t="s">
        <v>23</v>
      </c>
      <c r="F10" s="113"/>
      <c r="G10" s="367" t="str">
        <f>IF('Exhibit 7 - Invoice'!M15&lt;&gt;"",'Exhibit 7 - Invoice'!M15,"")</f>
        <v/>
      </c>
      <c r="H10" s="367"/>
    </row>
    <row r="11" spans="1:9" x14ac:dyDescent="0.25">
      <c r="A11" s="1" t="s">
        <v>14</v>
      </c>
      <c r="B11" s="373" t="str">
        <f>IF('Exhibit 7 - Invoice'!H13&lt;&gt;"",'Exhibit 7 - Invoice'!H13,"")</f>
        <v/>
      </c>
      <c r="C11" s="373"/>
      <c r="D11" s="114"/>
      <c r="E11" s="114"/>
      <c r="F11" s="114"/>
      <c r="G11" s="114"/>
      <c r="H11" s="114"/>
    </row>
    <row r="12" spans="1:9" x14ac:dyDescent="0.25">
      <c r="B12" s="373"/>
      <c r="C12" s="373"/>
      <c r="D12" s="114"/>
      <c r="E12" s="114"/>
      <c r="F12" s="114"/>
      <c r="G12" s="114"/>
      <c r="H12" s="114"/>
    </row>
    <row r="13" spans="1:9" x14ac:dyDescent="0.25">
      <c r="B13" s="374"/>
      <c r="C13" s="374"/>
      <c r="D13" s="114"/>
      <c r="E13" s="114"/>
      <c r="F13" s="114"/>
      <c r="G13" s="114"/>
      <c r="H13" s="114"/>
    </row>
    <row r="14" spans="1:9" x14ac:dyDescent="0.25">
      <c r="A14" s="369" t="s">
        <v>115</v>
      </c>
      <c r="B14" s="370"/>
      <c r="C14" s="370"/>
      <c r="D14" s="370"/>
      <c r="E14" s="370"/>
      <c r="F14" s="370"/>
      <c r="G14" s="370"/>
      <c r="H14" s="370"/>
    </row>
    <row r="15" spans="1:9" s="90" customFormat="1" ht="35.25" customHeight="1" x14ac:dyDescent="0.2">
      <c r="A15" s="125" t="s">
        <v>117</v>
      </c>
      <c r="B15" s="127" t="s">
        <v>116</v>
      </c>
      <c r="C15" s="127" t="s">
        <v>29</v>
      </c>
      <c r="D15" s="222" t="s">
        <v>42</v>
      </c>
      <c r="E15" s="127" t="s">
        <v>32</v>
      </c>
      <c r="F15" s="127" t="s">
        <v>30</v>
      </c>
      <c r="G15" s="127" t="s">
        <v>50</v>
      </c>
      <c r="H15" s="187" t="s">
        <v>31</v>
      </c>
      <c r="I15" s="127" t="s">
        <v>125</v>
      </c>
    </row>
    <row r="16" spans="1:9" s="62" customFormat="1" x14ac:dyDescent="0.25">
      <c r="A16" s="151"/>
      <c r="B16" s="152"/>
      <c r="C16" s="155" t="str">
        <f t="shared" ref="C16:C21" si="0">IF($A16="","",SUMIF($A$26:$A$44,$A16,$C$26:$C$44))</f>
        <v/>
      </c>
      <c r="D16" s="97" t="str">
        <f t="shared" ref="D16:D21" si="1">IF($A16="","",E16/C16)</f>
        <v/>
      </c>
      <c r="E16" s="155" t="str">
        <f t="shared" ref="E16:E21" si="2">IF($A16="","",$F16+$G16)</f>
        <v/>
      </c>
      <c r="F16" s="155" t="str">
        <f t="shared" ref="F16:F21" si="3">IF($A16="","",SUMIF($A$26:$A$44,$A16,$F$26:$F$44))</f>
        <v/>
      </c>
      <c r="G16" s="156" t="str">
        <f t="shared" ref="G16:G21" si="4">IF($A16="","",SUMIF($A$26:$A$44,$A16,$G$26:$G$44))</f>
        <v/>
      </c>
      <c r="H16" s="168" t="str">
        <f t="shared" ref="H16:H21" si="5">IF($A16="","",G16/C16)</f>
        <v/>
      </c>
      <c r="I16" s="220"/>
    </row>
    <row r="17" spans="1:9" s="29" customFormat="1" x14ac:dyDescent="0.25">
      <c r="A17" s="151"/>
      <c r="B17" s="152"/>
      <c r="C17" s="153" t="str">
        <f t="shared" si="0"/>
        <v/>
      </c>
      <c r="D17" s="91" t="str">
        <f t="shared" si="1"/>
        <v/>
      </c>
      <c r="E17" s="153" t="str">
        <f t="shared" si="2"/>
        <v/>
      </c>
      <c r="F17" s="153" t="str">
        <f t="shared" si="3"/>
        <v/>
      </c>
      <c r="G17" s="154" t="str">
        <f t="shared" si="4"/>
        <v/>
      </c>
      <c r="H17" s="166" t="str">
        <f t="shared" si="5"/>
        <v/>
      </c>
      <c r="I17" s="221"/>
    </row>
    <row r="18" spans="1:9" s="29" customFormat="1" x14ac:dyDescent="0.25">
      <c r="A18" s="151"/>
      <c r="B18" s="152"/>
      <c r="C18" s="153" t="str">
        <f t="shared" si="0"/>
        <v/>
      </c>
      <c r="D18" s="91" t="str">
        <f t="shared" si="1"/>
        <v/>
      </c>
      <c r="E18" s="153" t="str">
        <f t="shared" si="2"/>
        <v/>
      </c>
      <c r="F18" s="153" t="str">
        <f t="shared" si="3"/>
        <v/>
      </c>
      <c r="G18" s="154" t="str">
        <f t="shared" si="4"/>
        <v/>
      </c>
      <c r="H18" s="166" t="str">
        <f t="shared" si="5"/>
        <v/>
      </c>
      <c r="I18" s="221"/>
    </row>
    <row r="19" spans="1:9" s="29" customFormat="1" x14ac:dyDescent="0.25">
      <c r="A19" s="151"/>
      <c r="B19" s="152"/>
      <c r="C19" s="153" t="str">
        <f t="shared" si="0"/>
        <v/>
      </c>
      <c r="D19" s="91" t="str">
        <f t="shared" si="1"/>
        <v/>
      </c>
      <c r="E19" s="153" t="str">
        <f t="shared" si="2"/>
        <v/>
      </c>
      <c r="F19" s="153" t="str">
        <f t="shared" si="3"/>
        <v/>
      </c>
      <c r="G19" s="154" t="str">
        <f t="shared" si="4"/>
        <v/>
      </c>
      <c r="H19" s="166" t="str">
        <f t="shared" si="5"/>
        <v/>
      </c>
      <c r="I19" s="221"/>
    </row>
    <row r="20" spans="1:9" s="29" customFormat="1" x14ac:dyDescent="0.25">
      <c r="A20" s="151"/>
      <c r="B20" s="152"/>
      <c r="C20" s="153" t="str">
        <f t="shared" si="0"/>
        <v/>
      </c>
      <c r="D20" s="91" t="str">
        <f t="shared" si="1"/>
        <v/>
      </c>
      <c r="E20" s="153" t="str">
        <f t="shared" si="2"/>
        <v/>
      </c>
      <c r="F20" s="153" t="str">
        <f t="shared" si="3"/>
        <v/>
      </c>
      <c r="G20" s="154" t="str">
        <f t="shared" si="4"/>
        <v/>
      </c>
      <c r="H20" s="166" t="str">
        <f t="shared" si="5"/>
        <v/>
      </c>
      <c r="I20" s="221"/>
    </row>
    <row r="21" spans="1:9" s="29" customFormat="1" x14ac:dyDescent="0.25">
      <c r="A21" s="188"/>
      <c r="B21" s="189"/>
      <c r="C21" s="223" t="str">
        <f t="shared" si="0"/>
        <v/>
      </c>
      <c r="D21" s="224" t="str">
        <f t="shared" si="1"/>
        <v/>
      </c>
      <c r="E21" s="223" t="str">
        <f t="shared" si="2"/>
        <v/>
      </c>
      <c r="F21" s="223" t="str">
        <f t="shared" si="3"/>
        <v/>
      </c>
      <c r="G21" s="225" t="str">
        <f t="shared" si="4"/>
        <v/>
      </c>
      <c r="H21" s="193" t="str">
        <f t="shared" si="5"/>
        <v/>
      </c>
      <c r="I21" s="226"/>
    </row>
    <row r="22" spans="1:9" ht="15.75" thickBot="1" x14ac:dyDescent="0.3">
      <c r="A22" s="159"/>
      <c r="B22" s="176" t="s">
        <v>85</v>
      </c>
      <c r="C22" s="157">
        <f>SUM(C16:C21)</f>
        <v>0</v>
      </c>
      <c r="D22" s="92">
        <f>IF(E22=0,0,E22/C22)</f>
        <v>0</v>
      </c>
      <c r="E22" s="157">
        <f>SUM(E16:E21)</f>
        <v>0</v>
      </c>
      <c r="F22" s="157">
        <f>SUM(F16:F21)</f>
        <v>0</v>
      </c>
      <c r="G22" s="158">
        <f>SUM(G16:G21)</f>
        <v>0</v>
      </c>
      <c r="H22" s="167">
        <f>IF(C22=0,0,G22/C22)</f>
        <v>0</v>
      </c>
      <c r="I22" s="219">
        <f>SUM(I10:I21)</f>
        <v>0</v>
      </c>
    </row>
    <row r="23" spans="1:9" ht="15.75" thickTop="1" x14ac:dyDescent="0.25">
      <c r="A23" s="160"/>
      <c r="B23" s="160"/>
      <c r="C23" s="177"/>
      <c r="D23" s="178" t="str">
        <f>IF(($C22+$E22+$F22+$G22)=($C45+$E45+$F45+$G45),"","Error - One or more totals does not match Detail section below")</f>
        <v/>
      </c>
      <c r="E23" s="78"/>
      <c r="F23" s="78"/>
      <c r="G23" s="94"/>
      <c r="H23" s="94"/>
    </row>
    <row r="24" spans="1:9" x14ac:dyDescent="0.25">
      <c r="A24" s="201" t="s">
        <v>26</v>
      </c>
      <c r="B24" s="202"/>
      <c r="C24" s="202"/>
      <c r="D24" s="203" t="s">
        <v>97</v>
      </c>
      <c r="E24" s="204" t="str">
        <f>IF('Exhibit 7 - Invoice'!M6="","",TEXT('Exhibit 7 - Invoice'!M6,"mm/dd/yy")&amp;" to "&amp;TEXT('Exhibit 7 - Invoice'!O6,"mm/dd/yy"))</f>
        <v/>
      </c>
      <c r="F24" s="202"/>
      <c r="G24" s="202"/>
      <c r="H24" s="202"/>
    </row>
    <row r="25" spans="1:9" s="90" customFormat="1" ht="35.25" customHeight="1" x14ac:dyDescent="0.2">
      <c r="A25" s="125" t="s">
        <v>117</v>
      </c>
      <c r="B25" s="126" t="s">
        <v>114</v>
      </c>
      <c r="C25" s="126" t="s">
        <v>29</v>
      </c>
      <c r="D25" s="187" t="s">
        <v>42</v>
      </c>
      <c r="E25" s="126" t="s">
        <v>32</v>
      </c>
      <c r="F25" s="126" t="s">
        <v>30</v>
      </c>
      <c r="G25" s="126" t="s">
        <v>50</v>
      </c>
      <c r="H25" s="187" t="s">
        <v>31</v>
      </c>
      <c r="I25" s="127" t="s">
        <v>125</v>
      </c>
    </row>
    <row r="26" spans="1:9" s="62" customFormat="1" x14ac:dyDescent="0.25">
      <c r="A26" s="151"/>
      <c r="B26" s="152"/>
      <c r="C26" s="163"/>
      <c r="D26" s="164"/>
      <c r="E26" s="195" t="str">
        <f t="shared" ref="E26:E44" si="6">IF(C26&gt;0,ROUND(C26*D26,2),"")</f>
        <v/>
      </c>
      <c r="F26" s="163"/>
      <c r="G26" s="196" t="str">
        <f t="shared" ref="G26:G44" si="7">IF(C26&gt;0,ROUND(E26-F26,2),"")</f>
        <v/>
      </c>
      <c r="H26" s="168" t="str">
        <f t="shared" ref="H26:H44" si="8">IF(C26&gt;0,G26/C26,"")</f>
        <v/>
      </c>
      <c r="I26" s="197" t="str">
        <f t="shared" ref="I26:I44" si="9">IF(C26&gt;0,ROUND(E26-F26,2),"")</f>
        <v/>
      </c>
    </row>
    <row r="27" spans="1:9" s="29" customFormat="1" x14ac:dyDescent="0.25">
      <c r="A27" s="151"/>
      <c r="B27" s="152"/>
      <c r="C27" s="163"/>
      <c r="D27" s="164"/>
      <c r="E27" s="163" t="str">
        <f t="shared" si="6"/>
        <v/>
      </c>
      <c r="F27" s="163"/>
      <c r="G27" s="165" t="str">
        <f t="shared" si="7"/>
        <v/>
      </c>
      <c r="H27" s="166" t="str">
        <f t="shared" si="8"/>
        <v/>
      </c>
      <c r="I27" s="186" t="str">
        <f t="shared" si="9"/>
        <v/>
      </c>
    </row>
    <row r="28" spans="1:9" s="29" customFormat="1" x14ac:dyDescent="0.25">
      <c r="A28" s="151"/>
      <c r="B28" s="152"/>
      <c r="C28" s="163"/>
      <c r="D28" s="164"/>
      <c r="E28" s="163" t="str">
        <f t="shared" si="6"/>
        <v/>
      </c>
      <c r="F28" s="163"/>
      <c r="G28" s="165" t="str">
        <f t="shared" si="7"/>
        <v/>
      </c>
      <c r="H28" s="166" t="str">
        <f t="shared" si="8"/>
        <v/>
      </c>
      <c r="I28" s="186" t="str">
        <f t="shared" si="9"/>
        <v/>
      </c>
    </row>
    <row r="29" spans="1:9" s="29" customFormat="1" x14ac:dyDescent="0.25">
      <c r="A29" s="151"/>
      <c r="B29" s="152"/>
      <c r="C29" s="163"/>
      <c r="D29" s="164"/>
      <c r="E29" s="163" t="str">
        <f t="shared" si="6"/>
        <v/>
      </c>
      <c r="F29" s="163"/>
      <c r="G29" s="165" t="str">
        <f t="shared" si="7"/>
        <v/>
      </c>
      <c r="H29" s="166" t="str">
        <f t="shared" si="8"/>
        <v/>
      </c>
      <c r="I29" s="186" t="str">
        <f t="shared" si="9"/>
        <v/>
      </c>
    </row>
    <row r="30" spans="1:9" s="29" customFormat="1" x14ac:dyDescent="0.25">
      <c r="A30" s="151"/>
      <c r="B30" s="152"/>
      <c r="C30" s="163"/>
      <c r="D30" s="164"/>
      <c r="E30" s="163" t="str">
        <f t="shared" si="6"/>
        <v/>
      </c>
      <c r="F30" s="163"/>
      <c r="G30" s="165" t="str">
        <f t="shared" si="7"/>
        <v/>
      </c>
      <c r="H30" s="166" t="str">
        <f t="shared" si="8"/>
        <v/>
      </c>
      <c r="I30" s="186" t="str">
        <f t="shared" si="9"/>
        <v/>
      </c>
    </row>
    <row r="31" spans="1:9" s="29" customFormat="1" x14ac:dyDescent="0.25">
      <c r="A31" s="151"/>
      <c r="B31" s="152"/>
      <c r="C31" s="163"/>
      <c r="D31" s="164"/>
      <c r="E31" s="163" t="str">
        <f t="shared" si="6"/>
        <v/>
      </c>
      <c r="F31" s="163"/>
      <c r="G31" s="165" t="str">
        <f t="shared" si="7"/>
        <v/>
      </c>
      <c r="H31" s="166" t="str">
        <f t="shared" si="8"/>
        <v/>
      </c>
      <c r="I31" s="186" t="str">
        <f t="shared" si="9"/>
        <v/>
      </c>
    </row>
    <row r="32" spans="1:9" s="29" customFormat="1" x14ac:dyDescent="0.25">
      <c r="A32" s="151"/>
      <c r="B32" s="152"/>
      <c r="C32" s="163"/>
      <c r="D32" s="164"/>
      <c r="E32" s="163" t="str">
        <f t="shared" si="6"/>
        <v/>
      </c>
      <c r="F32" s="163"/>
      <c r="G32" s="165" t="str">
        <f t="shared" si="7"/>
        <v/>
      </c>
      <c r="H32" s="166" t="str">
        <f t="shared" si="8"/>
        <v/>
      </c>
      <c r="I32" s="186" t="str">
        <f t="shared" si="9"/>
        <v/>
      </c>
    </row>
    <row r="33" spans="1:9" s="29" customFormat="1" x14ac:dyDescent="0.25">
      <c r="A33" s="151"/>
      <c r="B33" s="152"/>
      <c r="C33" s="163"/>
      <c r="D33" s="164"/>
      <c r="E33" s="163" t="str">
        <f t="shared" si="6"/>
        <v/>
      </c>
      <c r="F33" s="163"/>
      <c r="G33" s="165" t="str">
        <f t="shared" si="7"/>
        <v/>
      </c>
      <c r="H33" s="166" t="str">
        <f t="shared" si="8"/>
        <v/>
      </c>
      <c r="I33" s="186" t="str">
        <f t="shared" si="9"/>
        <v/>
      </c>
    </row>
    <row r="34" spans="1:9" s="29" customFormat="1" x14ac:dyDescent="0.25">
      <c r="A34" s="151"/>
      <c r="B34" s="152"/>
      <c r="C34" s="163"/>
      <c r="D34" s="164"/>
      <c r="E34" s="163" t="str">
        <f t="shared" si="6"/>
        <v/>
      </c>
      <c r="F34" s="163"/>
      <c r="G34" s="165" t="str">
        <f t="shared" si="7"/>
        <v/>
      </c>
      <c r="H34" s="166" t="str">
        <f t="shared" si="8"/>
        <v/>
      </c>
      <c r="I34" s="186" t="str">
        <f t="shared" si="9"/>
        <v/>
      </c>
    </row>
    <row r="35" spans="1:9" s="29" customFormat="1" x14ac:dyDescent="0.25">
      <c r="A35" s="151"/>
      <c r="B35" s="152"/>
      <c r="C35" s="163"/>
      <c r="D35" s="164"/>
      <c r="E35" s="163" t="str">
        <f t="shared" si="6"/>
        <v/>
      </c>
      <c r="F35" s="163"/>
      <c r="G35" s="165" t="str">
        <f t="shared" si="7"/>
        <v/>
      </c>
      <c r="H35" s="166" t="str">
        <f t="shared" si="8"/>
        <v/>
      </c>
      <c r="I35" s="186" t="str">
        <f t="shared" si="9"/>
        <v/>
      </c>
    </row>
    <row r="36" spans="1:9" s="29" customFormat="1" x14ac:dyDescent="0.25">
      <c r="A36" s="151"/>
      <c r="B36" s="152"/>
      <c r="C36" s="163"/>
      <c r="D36" s="164"/>
      <c r="E36" s="163" t="str">
        <f t="shared" si="6"/>
        <v/>
      </c>
      <c r="F36" s="163"/>
      <c r="G36" s="165" t="str">
        <f t="shared" si="7"/>
        <v/>
      </c>
      <c r="H36" s="166" t="str">
        <f t="shared" si="8"/>
        <v/>
      </c>
      <c r="I36" s="186" t="str">
        <f t="shared" si="9"/>
        <v/>
      </c>
    </row>
    <row r="37" spans="1:9" s="29" customFormat="1" x14ac:dyDescent="0.25">
      <c r="A37" s="151"/>
      <c r="B37" s="152"/>
      <c r="C37" s="163"/>
      <c r="D37" s="164"/>
      <c r="E37" s="163" t="str">
        <f t="shared" si="6"/>
        <v/>
      </c>
      <c r="F37" s="163"/>
      <c r="G37" s="165" t="str">
        <f t="shared" si="7"/>
        <v/>
      </c>
      <c r="H37" s="166" t="str">
        <f t="shared" si="8"/>
        <v/>
      </c>
      <c r="I37" s="186" t="str">
        <f t="shared" si="9"/>
        <v/>
      </c>
    </row>
    <row r="38" spans="1:9" s="29" customFormat="1" x14ac:dyDescent="0.25">
      <c r="A38" s="151"/>
      <c r="B38" s="152"/>
      <c r="C38" s="163"/>
      <c r="D38" s="164"/>
      <c r="E38" s="163" t="str">
        <f t="shared" si="6"/>
        <v/>
      </c>
      <c r="F38" s="163"/>
      <c r="G38" s="165" t="str">
        <f t="shared" si="7"/>
        <v/>
      </c>
      <c r="H38" s="166" t="str">
        <f t="shared" si="8"/>
        <v/>
      </c>
      <c r="I38" s="186" t="str">
        <f t="shared" si="9"/>
        <v/>
      </c>
    </row>
    <row r="39" spans="1:9" s="29" customFormat="1" x14ac:dyDescent="0.25">
      <c r="A39" s="151"/>
      <c r="B39" s="152"/>
      <c r="C39" s="163"/>
      <c r="D39" s="164"/>
      <c r="E39" s="163" t="str">
        <f t="shared" si="6"/>
        <v/>
      </c>
      <c r="F39" s="163"/>
      <c r="G39" s="165" t="str">
        <f t="shared" si="7"/>
        <v/>
      </c>
      <c r="H39" s="166" t="str">
        <f t="shared" si="8"/>
        <v/>
      </c>
      <c r="I39" s="186" t="str">
        <f t="shared" si="9"/>
        <v/>
      </c>
    </row>
    <row r="40" spans="1:9" s="29" customFormat="1" x14ac:dyDescent="0.25">
      <c r="A40" s="151"/>
      <c r="B40" s="152"/>
      <c r="C40" s="163"/>
      <c r="D40" s="164"/>
      <c r="E40" s="163" t="str">
        <f t="shared" si="6"/>
        <v/>
      </c>
      <c r="F40" s="163"/>
      <c r="G40" s="165" t="str">
        <f t="shared" si="7"/>
        <v/>
      </c>
      <c r="H40" s="166" t="str">
        <f t="shared" si="8"/>
        <v/>
      </c>
      <c r="I40" s="186" t="str">
        <f t="shared" si="9"/>
        <v/>
      </c>
    </row>
    <row r="41" spans="1:9" s="29" customFormat="1" x14ac:dyDescent="0.25">
      <c r="A41" s="151"/>
      <c r="B41" s="152"/>
      <c r="C41" s="163"/>
      <c r="D41" s="164"/>
      <c r="E41" s="163" t="str">
        <f t="shared" si="6"/>
        <v/>
      </c>
      <c r="F41" s="163"/>
      <c r="G41" s="165" t="str">
        <f t="shared" si="7"/>
        <v/>
      </c>
      <c r="H41" s="166" t="str">
        <f t="shared" si="8"/>
        <v/>
      </c>
      <c r="I41" s="186" t="str">
        <f t="shared" si="9"/>
        <v/>
      </c>
    </row>
    <row r="42" spans="1:9" s="29" customFormat="1" x14ac:dyDescent="0.25">
      <c r="A42" s="151"/>
      <c r="B42" s="152"/>
      <c r="C42" s="163"/>
      <c r="D42" s="164"/>
      <c r="E42" s="163" t="str">
        <f t="shared" si="6"/>
        <v/>
      </c>
      <c r="F42" s="163"/>
      <c r="G42" s="165" t="str">
        <f t="shared" si="7"/>
        <v/>
      </c>
      <c r="H42" s="166" t="str">
        <f t="shared" si="8"/>
        <v/>
      </c>
      <c r="I42" s="186" t="str">
        <f t="shared" si="9"/>
        <v/>
      </c>
    </row>
    <row r="43" spans="1:9" s="29" customFormat="1" x14ac:dyDescent="0.25">
      <c r="A43" s="151"/>
      <c r="B43" s="152"/>
      <c r="C43" s="163"/>
      <c r="D43" s="164"/>
      <c r="E43" s="163" t="str">
        <f t="shared" si="6"/>
        <v/>
      </c>
      <c r="F43" s="163"/>
      <c r="G43" s="165" t="str">
        <f t="shared" si="7"/>
        <v/>
      </c>
      <c r="H43" s="166" t="str">
        <f t="shared" si="8"/>
        <v/>
      </c>
      <c r="I43" s="186" t="str">
        <f t="shared" si="9"/>
        <v/>
      </c>
    </row>
    <row r="44" spans="1:9" s="29" customFormat="1" x14ac:dyDescent="0.25">
      <c r="A44" s="188"/>
      <c r="B44" s="189"/>
      <c r="C44" s="190"/>
      <c r="D44" s="191"/>
      <c r="E44" s="190" t="str">
        <f t="shared" si="6"/>
        <v/>
      </c>
      <c r="F44" s="190"/>
      <c r="G44" s="192" t="str">
        <f t="shared" si="7"/>
        <v/>
      </c>
      <c r="H44" s="193" t="str">
        <f t="shared" si="8"/>
        <v/>
      </c>
      <c r="I44" s="194" t="str">
        <f t="shared" si="9"/>
        <v/>
      </c>
    </row>
    <row r="45" spans="1:9" ht="15.75" thickBot="1" x14ac:dyDescent="0.3">
      <c r="A45" s="161"/>
      <c r="B45" s="162" t="s">
        <v>85</v>
      </c>
      <c r="C45" s="157">
        <f>SUM(C26:C44)</f>
        <v>0</v>
      </c>
      <c r="D45" s="92">
        <f>IF(E45=0,0,E45/C45)</f>
        <v>0</v>
      </c>
      <c r="E45" s="157">
        <f>SUM(E26:E44)</f>
        <v>0</v>
      </c>
      <c r="F45" s="157">
        <f>SUM(F26:F44)</f>
        <v>0</v>
      </c>
      <c r="G45" s="158">
        <f>SUM(G26:G44)</f>
        <v>0</v>
      </c>
      <c r="H45" s="167">
        <f>IF(C45=0,0,ROUND(G45/C45,2))</f>
        <v>0</v>
      </c>
      <c r="I45" s="93">
        <f>SUM(I26:I44)</f>
        <v>0</v>
      </c>
    </row>
    <row r="46" spans="1:9" ht="24.95" customHeight="1" thickTop="1" x14ac:dyDescent="0.25">
      <c r="A46" s="371" t="s">
        <v>124</v>
      </c>
      <c r="B46" s="371"/>
      <c r="C46" s="181"/>
      <c r="D46" s="181" t="s">
        <v>92</v>
      </c>
      <c r="E46" s="179"/>
      <c r="F46" s="179"/>
      <c r="G46" s="180"/>
      <c r="H46" s="181" t="s">
        <v>92</v>
      </c>
      <c r="I46" s="93"/>
    </row>
    <row r="47" spans="1:9" ht="14.1" customHeight="1" x14ac:dyDescent="0.25">
      <c r="A47" s="183" t="str">
        <f>IF(C47="","",IF((('Exhibit 7 - Invoice'!J19)-'Progressive-Fixed Fee'!C45)&lt;0,"Error - Total allocated funds exceed Total Authorized Budget by:","Error - Funds not allocated:"))</f>
        <v/>
      </c>
      <c r="C47" s="182" t="str">
        <f>IF('Exhibit 7 - Invoice'!J19=C45,"",ABS(('Exhibit 7 - Invoice'!J19)-C45))</f>
        <v/>
      </c>
      <c r="D47" s="170"/>
    </row>
    <row r="48" spans="1:9" ht="14.1" customHeight="1" x14ac:dyDescent="0.25">
      <c r="A48" s="183" t="str">
        <f>IF(COUNTA($A$26:$A$44)=COUNTA($C$26:$C$44),"","Error - One or more line items missing Phase/Revision No. or Authorized Budget amount")</f>
        <v/>
      </c>
      <c r="B48" s="170"/>
      <c r="C48" s="170"/>
      <c r="D48" s="170"/>
    </row>
    <row r="49" spans="1:8" ht="14.1" customHeight="1" x14ac:dyDescent="0.25">
      <c r="A49" s="183" t="str">
        <f>IF($G$45&lt;&gt;$I$45,"Error - One or more formulas in the 'Amount Billed This Period' column has been overwritten or deleted","")</f>
        <v/>
      </c>
      <c r="B49" s="170"/>
      <c r="C49" s="170"/>
      <c r="D49" s="170"/>
      <c r="E49" s="96"/>
    </row>
    <row r="50" spans="1:8" ht="5.0999999999999996" customHeight="1" x14ac:dyDescent="0.25">
      <c r="A50" s="184"/>
      <c r="B50" s="170"/>
      <c r="C50" s="170"/>
      <c r="D50" s="170"/>
      <c r="E50" s="96"/>
    </row>
    <row r="51" spans="1:8" s="6" customFormat="1" x14ac:dyDescent="0.2">
      <c r="A51" s="170"/>
      <c r="B51" s="170"/>
      <c r="C51" s="171" t="s">
        <v>82</v>
      </c>
      <c r="F51" s="171"/>
      <c r="G51" s="366">
        <f>G45</f>
        <v>0</v>
      </c>
      <c r="H51" s="366"/>
    </row>
    <row r="52" spans="1:8" s="6" customFormat="1" ht="15" customHeight="1" x14ac:dyDescent="0.25">
      <c r="A52" s="120" t="str">
        <f>IF(OR(A22&lt;&gt;"",C47&lt;&gt;"",$G$45&lt;&gt;$I$45),"ERROR","")</f>
        <v/>
      </c>
      <c r="B52" s="173" t="s">
        <v>93</v>
      </c>
      <c r="C52" s="172" t="str">
        <f>"RETENTION THIS PERIOD   "&amp;'Exhibit 7 - Invoice'!$J$22&amp;"% "</f>
        <v xml:space="preserve">RETENTION THIS PERIOD   % </v>
      </c>
      <c r="F52" s="172"/>
      <c r="G52" s="365">
        <f>G51*('Exhibit 7 - Invoice'!$J$22/100)</f>
        <v>0</v>
      </c>
      <c r="H52" s="365"/>
    </row>
    <row r="53" spans="1:8" s="6" customFormat="1" ht="15.75" customHeight="1" thickBot="1" x14ac:dyDescent="0.3">
      <c r="A53" s="120"/>
      <c r="B53" s="174"/>
      <c r="C53" s="185" t="s">
        <v>80</v>
      </c>
      <c r="D53" s="185"/>
      <c r="E53" s="185"/>
      <c r="F53" s="185"/>
      <c r="G53" s="338">
        <f>G51-G52</f>
        <v>0</v>
      </c>
      <c r="H53" s="338"/>
    </row>
    <row r="54" spans="1:8" ht="15.75" customHeight="1" thickTop="1" x14ac:dyDescent="0.25">
      <c r="A54" s="120"/>
      <c r="B54" s="120"/>
      <c r="C54" s="95"/>
      <c r="D54" s="1"/>
      <c r="E54" s="1"/>
      <c r="F54" s="1"/>
      <c r="G54" s="1"/>
      <c r="H54" s="1"/>
    </row>
  </sheetData>
  <sheetProtection algorithmName="SHA-512" hashValue="qlpH1STOLBSdwjmvhiQAwJtFTeANRGeTcW+V33f4VbR6Z/3PVmDcQu3gD925lPoUdEavlw5psPoaiXxDqISmqA==" saltValue="xlQdzndie0n3zMSXiajLiw==" spinCount="100000" sheet="1" objects="1" scenarios="1" formatRows="0" insertRows="0" deleteRows="0" selectLockedCells="1"/>
  <mergeCells count="18">
    <mergeCell ref="A1:H1"/>
    <mergeCell ref="G6:H6"/>
    <mergeCell ref="G5:H5"/>
    <mergeCell ref="G3:H3"/>
    <mergeCell ref="B6:C6"/>
    <mergeCell ref="B5:C5"/>
    <mergeCell ref="B4:C4"/>
    <mergeCell ref="B3:C3"/>
    <mergeCell ref="G53:H53"/>
    <mergeCell ref="G52:H52"/>
    <mergeCell ref="G51:H51"/>
    <mergeCell ref="G10:H10"/>
    <mergeCell ref="G9:H9"/>
    <mergeCell ref="A14:H14"/>
    <mergeCell ref="A46:B46"/>
    <mergeCell ref="B10:C10"/>
    <mergeCell ref="B9:C9"/>
    <mergeCell ref="B11:C13"/>
  </mergeCells>
  <conditionalFormatting sqref="A26:D44 F26:F44 A16:B21">
    <cfRule type="containsBlanks" dxfId="79" priority="576">
      <formula>LEN(TRIM(A16))=0</formula>
    </cfRule>
  </conditionalFormatting>
  <conditionalFormatting sqref="C16:H21">
    <cfRule type="expression" dxfId="78" priority="55">
      <formula>AND($A16&lt;&gt;0,C16="")</formula>
    </cfRule>
  </conditionalFormatting>
  <conditionalFormatting sqref="C26:C44">
    <cfRule type="expression" dxfId="77" priority="41">
      <formula>AND(A26&lt;&gt;"",C26="")</formula>
    </cfRule>
  </conditionalFormatting>
  <conditionalFormatting sqref="E26:E44">
    <cfRule type="expression" dxfId="76" priority="321">
      <formula>AND(C26*D26&gt;0,E26=0)</formula>
    </cfRule>
  </conditionalFormatting>
  <conditionalFormatting sqref="A26:A44">
    <cfRule type="expression" dxfId="75" priority="544">
      <formula>AND(A26="",F26&lt;&gt;"")</formula>
    </cfRule>
    <cfRule type="expression" dxfId="74" priority="558">
      <formula>AND(C26&lt;&gt;0,A26="")</formula>
    </cfRule>
  </conditionalFormatting>
  <conditionalFormatting sqref="H26:H44">
    <cfRule type="expression" dxfId="73" priority="559">
      <formula>AND(G26/C26&gt;0,H26=0)</formula>
    </cfRule>
  </conditionalFormatting>
  <conditionalFormatting sqref="C22:H22">
    <cfRule type="expression" dxfId="72" priority="567">
      <formula>($C22+$E22+$F22+$G22)&lt;&gt;($C45+$E45+$F45+$G45)</formula>
    </cfRule>
  </conditionalFormatting>
  <conditionalFormatting sqref="G26:G44">
    <cfRule type="expression" dxfId="71" priority="570">
      <formula>$G26&lt;&gt;$I26</formula>
    </cfRule>
    <cfRule type="expression" dxfId="70" priority="571">
      <formula>AND(E26-F26&gt;0,G26=0)</formula>
    </cfRule>
  </conditionalFormatting>
  <conditionalFormatting sqref="C22 C45">
    <cfRule type="expression" dxfId="69" priority="572">
      <formula>$C$47&lt;&gt;""</formula>
    </cfRule>
  </conditionalFormatting>
  <dataValidations count="6">
    <dataValidation allowBlank="1" showInputMessage="1" showErrorMessage="1" prompt="Examples:_x000a_• Basic Services_x000a_• Revision No._x000a_• Sequence No." sqref="A16"/>
    <dataValidation type="custom" allowBlank="1" showInputMessage="1" showErrorMessage="1" errorTitle="Restricted Cell" error="Cell contains a formula and cannot be modified." sqref="C16:G21 H17:H21 E26:E44 G26:H44">
      <formula1>""</formula1>
    </dataValidation>
    <dataValidation allowBlank="1" showInputMessage="1" showErrorMessage="1" errorTitle="Restricted Cell" error="Cell contains a formula and cannot be modified." sqref="H16"/>
    <dataValidation allowBlank="1" showInputMessage="1" showErrorMessage="1" errorTitle="Error" error="Cell contains a formula and cannot be modified." sqref="I26:I44 F26:F44"/>
    <dataValidation type="list" allowBlank="1" showInputMessage="1" showErrorMessage="1" errorTitle="Restricted Cell" error="Cell format is restricted and cannot be modified." sqref="A26:A44">
      <formula1>$A$16:$A$21</formula1>
    </dataValidation>
    <dataValidation allowBlank="1" showInputMessage="1" showErrorMessage="1" errorTitle="Restricted Cell" error="Cell format is restricted and cannot be modified." sqref="B26:B44"/>
  </dataValidations>
  <printOptions horizontalCentered="1"/>
  <pageMargins left="0.5" right="0.5" top="0.75" bottom="0.5" header="0.3" footer="0.3"/>
  <pageSetup scale="73" fitToHeight="0" orientation="portrait" r:id="rId1"/>
  <headerFooter>
    <oddFooter>&amp;L&amp;10CP-0197 Professional Services Invoice&amp;C&amp;10Page &amp;P of &amp;N&amp;R&amp;10&amp;K000000Revised 08/30/2023</oddFooter>
  </headerFooter>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38" id="{EFBF69A5-08BF-4C3F-A0FB-6993AC8D042C}">
            <xm:f>'Exhibit 7 - Invoice'!$J$17="Hourly / Unit"</xm:f>
            <x14:dxf>
              <font>
                <color theme="1"/>
              </font>
              <fill>
                <patternFill>
                  <bgColor theme="1"/>
                </patternFill>
              </fill>
            </x14:dxf>
          </x14:cfRule>
          <xm:sqref>A16:H23 A26:H53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O47"/>
  <sheetViews>
    <sheetView showGridLines="0" view="pageBreakPreview" zoomScaleNormal="100" zoomScaleSheetLayoutView="100" workbookViewId="0">
      <selection activeCell="A16" sqref="A16"/>
    </sheetView>
  </sheetViews>
  <sheetFormatPr defaultRowHeight="15" x14ac:dyDescent="0.25"/>
  <cols>
    <col min="1" max="2" width="23.7109375" customWidth="1"/>
    <col min="3" max="3" width="21.7109375" customWidth="1"/>
    <col min="4" max="5" width="14.7109375" customWidth="1"/>
    <col min="6" max="7" width="15.7109375" customWidth="1"/>
    <col min="8" max="8" width="14.7109375" hidden="1" customWidth="1"/>
  </cols>
  <sheetData>
    <row r="1" spans="1:9" ht="23.25" x14ac:dyDescent="0.25">
      <c r="A1" s="248" t="s">
        <v>130</v>
      </c>
      <c r="B1" s="248"/>
      <c r="C1" s="248"/>
      <c r="D1" s="248"/>
      <c r="E1" s="248"/>
      <c r="F1" s="248"/>
      <c r="G1" s="248"/>
    </row>
    <row r="3" spans="1:9" ht="15" customHeight="1" x14ac:dyDescent="0.25">
      <c r="A3" s="3" t="s">
        <v>3</v>
      </c>
      <c r="B3" s="379" t="str">
        <f>IF('Exhibit 7 - Invoice'!C3&lt;&gt;"",'Exhibit 7 - Invoice'!C3,"")</f>
        <v/>
      </c>
      <c r="C3" s="379"/>
      <c r="D3" s="115" t="s">
        <v>16</v>
      </c>
      <c r="E3" s="112"/>
      <c r="F3" s="377" t="str">
        <f>IF('Exhibit 7 - Invoice'!M3&lt;&gt;"",'Exhibit 7 - Invoice'!M3,"")</f>
        <v/>
      </c>
      <c r="G3" s="377"/>
      <c r="H3" s="7"/>
      <c r="I3" s="7"/>
    </row>
    <row r="4" spans="1:9" ht="15" customHeight="1" x14ac:dyDescent="0.25">
      <c r="A4" s="1" t="s">
        <v>2</v>
      </c>
      <c r="B4" s="378" t="str">
        <f>IF('Exhibit 7 - Invoice'!C4&lt;&gt;"",'Exhibit 7 - Invoice'!C4,"")</f>
        <v/>
      </c>
      <c r="C4" s="378"/>
      <c r="D4" s="116"/>
      <c r="E4" s="112"/>
      <c r="F4" s="112"/>
      <c r="G4" s="112"/>
      <c r="H4" s="7"/>
      <c r="I4" s="7"/>
    </row>
    <row r="5" spans="1:9" x14ac:dyDescent="0.25">
      <c r="A5" s="1" t="s">
        <v>0</v>
      </c>
      <c r="B5" s="378" t="str">
        <f>IF('Exhibit 7 - Invoice'!C5&lt;&gt;"",'Exhibit 7 - Invoice'!C5,"")</f>
        <v/>
      </c>
      <c r="C5" s="378"/>
      <c r="D5" s="115" t="s">
        <v>94</v>
      </c>
      <c r="E5" s="112"/>
      <c r="F5" s="376" t="str">
        <f>IF('Exhibit 7 - Invoice'!M5&lt;&gt;"",'Exhibit 7 - Invoice'!M5,"")</f>
        <v/>
      </c>
      <c r="G5" s="376"/>
    </row>
    <row r="6" spans="1:9" x14ac:dyDescent="0.25">
      <c r="A6" s="1" t="s">
        <v>1</v>
      </c>
      <c r="B6" s="378" t="str">
        <f>IF('Exhibit 7 - Invoice'!C6&lt;&gt;"",'Exhibit 7 - Invoice'!C6,"")</f>
        <v/>
      </c>
      <c r="C6" s="378"/>
      <c r="D6" s="115" t="s">
        <v>95</v>
      </c>
      <c r="E6" s="3"/>
      <c r="F6" s="382" t="str">
        <f>IF('Exhibit 7 - Invoice'!M6="","",TEXT('Exhibit 7 - Invoice'!M6,"mm/dd/yy")&amp;" to "&amp;TEXT('Exhibit 7 - Invoice'!O6,"mm/dd/yy"))</f>
        <v/>
      </c>
      <c r="G6" s="382"/>
    </row>
    <row r="7" spans="1:9" x14ac:dyDescent="0.25">
      <c r="B7" s="4"/>
      <c r="C7" s="4"/>
      <c r="D7" s="117" t="s">
        <v>96</v>
      </c>
      <c r="E7" s="43"/>
      <c r="F7" s="43"/>
      <c r="G7" s="4"/>
    </row>
    <row r="8" spans="1:9" x14ac:dyDescent="0.25">
      <c r="B8" s="4"/>
      <c r="C8" s="4"/>
      <c r="D8" s="4"/>
      <c r="E8" s="4"/>
      <c r="F8" s="4"/>
      <c r="G8" s="4"/>
    </row>
    <row r="9" spans="1:9" x14ac:dyDescent="0.25">
      <c r="A9" s="1" t="s">
        <v>12</v>
      </c>
      <c r="B9" s="372" t="str">
        <f>IF('Exhibit 7 - Invoice'!H11&lt;&gt;"",'Exhibit 7 - Invoice'!H11,"")</f>
        <v/>
      </c>
      <c r="C9" s="372"/>
      <c r="D9" s="115" t="s">
        <v>22</v>
      </c>
      <c r="F9" s="149" t="str">
        <f>IF('Exhibit 7 - Invoice'!H15&lt;&gt;"",'Exhibit 7 - Invoice'!H15,"")</f>
        <v/>
      </c>
      <c r="G9" s="113"/>
    </row>
    <row r="10" spans="1:9" x14ac:dyDescent="0.25">
      <c r="A10" s="1" t="s">
        <v>13</v>
      </c>
      <c r="B10" s="372" t="str">
        <f>IF('Exhibit 7 - Invoice'!H12&lt;&gt;"",'Exhibit 7 - Invoice'!H12,"")</f>
        <v/>
      </c>
      <c r="C10" s="372"/>
      <c r="D10" s="118" t="s">
        <v>23</v>
      </c>
      <c r="F10" s="150" t="str">
        <f>IF('Exhibit 7 - Invoice'!M15&lt;&gt;"",'Exhibit 7 - Invoice'!M15,"")</f>
        <v/>
      </c>
      <c r="G10" s="113"/>
    </row>
    <row r="11" spans="1:9" x14ac:dyDescent="0.25">
      <c r="A11" s="1" t="s">
        <v>14</v>
      </c>
      <c r="B11" s="373" t="str">
        <f>IF('Exhibit 7 - Invoice'!H13&lt;&gt;"",'Exhibit 7 - Invoice'!H13,"")</f>
        <v/>
      </c>
      <c r="C11" s="373"/>
      <c r="D11" s="114"/>
      <c r="E11" s="114"/>
      <c r="F11" s="114"/>
      <c r="G11" s="114"/>
    </row>
    <row r="12" spans="1:9" x14ac:dyDescent="0.25">
      <c r="B12" s="373"/>
      <c r="C12" s="373"/>
      <c r="D12" s="122" t="str">
        <f>IF('Exhibit 7 - Invoice'!$J$17="Progressive / Fixed Fee","DETAIL SHEET NOT APPLICABLE TO CONTRACT","")</f>
        <v/>
      </c>
      <c r="E12" s="114"/>
      <c r="F12" s="114"/>
      <c r="G12" s="114"/>
    </row>
    <row r="13" spans="1:9" x14ac:dyDescent="0.25">
      <c r="B13" s="373"/>
      <c r="C13" s="373"/>
      <c r="D13" s="122" t="str">
        <f>IF('Exhibit 7 - Invoice'!$J$17="Progressive / Fixed Fee","DO NOT INCLUDE WITH INVOICE","")</f>
        <v/>
      </c>
      <c r="E13" s="114"/>
      <c r="F13" s="114"/>
      <c r="G13" s="114"/>
    </row>
    <row r="14" spans="1:9" x14ac:dyDescent="0.25">
      <c r="A14" s="109" t="s">
        <v>46</v>
      </c>
      <c r="B14" s="110"/>
      <c r="C14" s="110"/>
      <c r="D14" s="110"/>
      <c r="E14" s="110"/>
      <c r="F14" s="110"/>
      <c r="G14" s="123"/>
    </row>
    <row r="15" spans="1:9" ht="30" customHeight="1" x14ac:dyDescent="0.25">
      <c r="A15" s="125" t="s">
        <v>120</v>
      </c>
      <c r="B15" s="126" t="s">
        <v>28</v>
      </c>
      <c r="C15" s="126" t="s">
        <v>30</v>
      </c>
      <c r="D15" s="127" t="s">
        <v>49</v>
      </c>
      <c r="E15" s="127" t="s">
        <v>32</v>
      </c>
      <c r="F15" s="127" t="s">
        <v>47</v>
      </c>
      <c r="G15" s="127" t="s">
        <v>48</v>
      </c>
    </row>
    <row r="16" spans="1:9" x14ac:dyDescent="0.25">
      <c r="A16" s="106"/>
      <c r="B16" s="103"/>
      <c r="C16" s="103"/>
      <c r="D16" s="107">
        <f t="shared" ref="D16:D21" si="0">SUMIF($B$27:$B$41,$A16,$G$27:$G$41)</f>
        <v>0</v>
      </c>
      <c r="E16" s="107">
        <f t="shared" ref="E16:E22" si="1">C16+D16</f>
        <v>0</v>
      </c>
      <c r="F16" s="107">
        <f t="shared" ref="F16:F22" si="2">B16-E16</f>
        <v>0</v>
      </c>
      <c r="G16" s="133">
        <f t="shared" ref="G16:G22" si="3">IF(B16=0,0,F16/B16)</f>
        <v>0</v>
      </c>
    </row>
    <row r="17" spans="1:15" s="30" customFormat="1" x14ac:dyDescent="0.25">
      <c r="A17" s="106"/>
      <c r="B17" s="103"/>
      <c r="C17" s="103"/>
      <c r="D17" s="108">
        <f t="shared" si="0"/>
        <v>0</v>
      </c>
      <c r="E17" s="108">
        <f t="shared" si="1"/>
        <v>0</v>
      </c>
      <c r="F17" s="108">
        <f t="shared" si="2"/>
        <v>0</v>
      </c>
      <c r="G17" s="134">
        <f t="shared" si="3"/>
        <v>0</v>
      </c>
    </row>
    <row r="18" spans="1:15" s="30" customFormat="1" x14ac:dyDescent="0.25">
      <c r="A18" s="106"/>
      <c r="B18" s="103"/>
      <c r="C18" s="103"/>
      <c r="D18" s="108">
        <f t="shared" si="0"/>
        <v>0</v>
      </c>
      <c r="E18" s="108">
        <f t="shared" si="1"/>
        <v>0</v>
      </c>
      <c r="F18" s="108">
        <f t="shared" si="2"/>
        <v>0</v>
      </c>
      <c r="G18" s="134">
        <f t="shared" si="3"/>
        <v>0</v>
      </c>
    </row>
    <row r="19" spans="1:15" s="30" customFormat="1" x14ac:dyDescent="0.25">
      <c r="A19" s="106"/>
      <c r="B19" s="103"/>
      <c r="C19" s="103"/>
      <c r="D19" s="108">
        <f t="shared" si="0"/>
        <v>0</v>
      </c>
      <c r="E19" s="108">
        <f t="shared" si="1"/>
        <v>0</v>
      </c>
      <c r="F19" s="108">
        <f t="shared" si="2"/>
        <v>0</v>
      </c>
      <c r="G19" s="134">
        <f t="shared" si="3"/>
        <v>0</v>
      </c>
    </row>
    <row r="20" spans="1:15" s="30" customFormat="1" x14ac:dyDescent="0.25">
      <c r="A20" s="106"/>
      <c r="B20" s="103"/>
      <c r="C20" s="103"/>
      <c r="D20" s="108">
        <f t="shared" si="0"/>
        <v>0</v>
      </c>
      <c r="E20" s="108">
        <f t="shared" si="1"/>
        <v>0</v>
      </c>
      <c r="F20" s="108">
        <f t="shared" si="2"/>
        <v>0</v>
      </c>
      <c r="G20" s="134">
        <f t="shared" si="3"/>
        <v>0</v>
      </c>
    </row>
    <row r="21" spans="1:15" s="30" customFormat="1" x14ac:dyDescent="0.25">
      <c r="A21" s="105"/>
      <c r="B21" s="135"/>
      <c r="C21" s="135"/>
      <c r="D21" s="136">
        <f t="shared" si="0"/>
        <v>0</v>
      </c>
      <c r="E21" s="136">
        <f t="shared" si="1"/>
        <v>0</v>
      </c>
      <c r="F21" s="136">
        <f t="shared" si="2"/>
        <v>0</v>
      </c>
      <c r="G21" s="137">
        <f t="shared" si="3"/>
        <v>0</v>
      </c>
    </row>
    <row r="22" spans="1:15" ht="15.75" thickBot="1" x14ac:dyDescent="0.3">
      <c r="A22" s="128" t="s">
        <v>85</v>
      </c>
      <c r="B22" s="104">
        <f>SUM(B16:B21)</f>
        <v>0</v>
      </c>
      <c r="C22" s="104">
        <f>SUM(C16:C21)</f>
        <v>0</v>
      </c>
      <c r="D22" s="99">
        <f>SUM(D16:D21)</f>
        <v>0</v>
      </c>
      <c r="E22" s="111">
        <f t="shared" si="1"/>
        <v>0</v>
      </c>
      <c r="F22" s="111">
        <f t="shared" si="2"/>
        <v>0</v>
      </c>
      <c r="G22" s="100">
        <f t="shared" si="3"/>
        <v>0</v>
      </c>
    </row>
    <row r="23" spans="1:15" ht="15.75" customHeight="1" thickTop="1" x14ac:dyDescent="0.25">
      <c r="A23" s="380" t="str">
        <f>IF('Exhibit 7 - Invoice'!J20=B22,"",IF('Exhibit 7 - Invoice'!J20-B22&lt;0,"Error - Total allocated funds exceed Total Authorized Budget by:","Error - Funds not allocated:"))</f>
        <v/>
      </c>
      <c r="B23" s="380"/>
      <c r="D23" s="383" t="str">
        <f>IF(COUNTA($A16:$A21)=COUNTA($B16:$B21),"","Error - One or more line items missing Scope of Work/Service Type or Authorized Budget")</f>
        <v/>
      </c>
      <c r="E23" s="383"/>
      <c r="F23" s="383"/>
      <c r="G23" s="383"/>
    </row>
    <row r="24" spans="1:15" ht="15" customHeight="1" x14ac:dyDescent="0.25">
      <c r="A24" s="381"/>
      <c r="B24" s="381"/>
      <c r="C24" s="227" t="str">
        <f>IF('Exhibit 7 - Invoice'!J20=B22,"",ABS('Exhibit 7 - Invoice'!J20-B22))</f>
        <v/>
      </c>
      <c r="D24" s="384"/>
      <c r="E24" s="384"/>
      <c r="F24" s="384"/>
      <c r="G24" s="384"/>
    </row>
    <row r="25" spans="1:15" x14ac:dyDescent="0.25">
      <c r="A25" s="109" t="s">
        <v>45</v>
      </c>
      <c r="B25" s="110"/>
      <c r="C25" s="101"/>
      <c r="D25" s="101" t="s">
        <v>97</v>
      </c>
      <c r="E25" s="124" t="str">
        <f>IF('Exhibit 7 - Invoice'!M6="","",TEXT('Exhibit 7 - Invoice'!M6,"mm/dd/yy")&amp;" to "&amp;TEXT('Exhibit 7 - Invoice'!O6,"mm/dd/yy"))</f>
        <v/>
      </c>
      <c r="F25" s="28"/>
      <c r="G25" s="123"/>
      <c r="H25" s="45"/>
      <c r="I25" s="45"/>
      <c r="J25" s="45"/>
      <c r="K25" s="45"/>
      <c r="L25" s="45"/>
      <c r="M25" s="45"/>
    </row>
    <row r="26" spans="1:15" ht="32.1" customHeight="1" x14ac:dyDescent="0.25">
      <c r="A26" s="148" t="s">
        <v>43</v>
      </c>
      <c r="B26" s="147" t="s">
        <v>128</v>
      </c>
      <c r="C26" s="147" t="s">
        <v>119</v>
      </c>
      <c r="D26" s="147" t="s">
        <v>44</v>
      </c>
      <c r="E26" s="147" t="s">
        <v>118</v>
      </c>
      <c r="F26" s="147" t="s">
        <v>123</v>
      </c>
      <c r="G26" s="147" t="s">
        <v>126</v>
      </c>
      <c r="H26" s="228" t="s">
        <v>127</v>
      </c>
      <c r="I26" s="45"/>
      <c r="J26" s="45"/>
      <c r="K26" s="45"/>
      <c r="L26" s="45"/>
      <c r="M26" s="45"/>
      <c r="N26" s="45"/>
      <c r="O26" s="45"/>
    </row>
    <row r="27" spans="1:15" s="50" customFormat="1" x14ac:dyDescent="0.25">
      <c r="A27" s="229"/>
      <c r="B27" s="230"/>
      <c r="C27" s="230"/>
      <c r="D27" s="231"/>
      <c r="E27" s="232"/>
      <c r="F27" s="233"/>
      <c r="G27" s="232" t="str">
        <f t="shared" ref="G27:G41" si="4">IF(E27&gt;0,ROUND(E27*F27,2),"")</f>
        <v/>
      </c>
      <c r="H27" s="234" t="str">
        <f t="shared" ref="H27:H41" si="5">IF(E27&gt;0,ROUND(E27*F27,2),"")</f>
        <v/>
      </c>
      <c r="I27" s="132"/>
      <c r="J27" s="132"/>
      <c r="K27" s="132"/>
      <c r="L27" s="132"/>
      <c r="M27" s="132"/>
      <c r="N27" s="132"/>
      <c r="O27" s="132"/>
    </row>
    <row r="28" spans="1:15" s="30" customFormat="1" x14ac:dyDescent="0.25">
      <c r="A28" s="229"/>
      <c r="B28" s="230"/>
      <c r="C28" s="230"/>
      <c r="D28" s="231"/>
      <c r="E28" s="232"/>
      <c r="F28" s="233"/>
      <c r="G28" s="232" t="str">
        <f t="shared" si="4"/>
        <v/>
      </c>
      <c r="H28" s="234" t="str">
        <f t="shared" si="5"/>
        <v/>
      </c>
      <c r="I28" s="129"/>
      <c r="J28" s="129"/>
      <c r="K28" s="129"/>
      <c r="L28" s="129"/>
      <c r="M28" s="129"/>
      <c r="N28" s="129"/>
      <c r="O28" s="129"/>
    </row>
    <row r="29" spans="1:15" s="30" customFormat="1" x14ac:dyDescent="0.25">
      <c r="A29" s="229"/>
      <c r="B29" s="230"/>
      <c r="C29" s="230"/>
      <c r="D29" s="231"/>
      <c r="E29" s="232"/>
      <c r="F29" s="233"/>
      <c r="G29" s="232" t="str">
        <f t="shared" si="4"/>
        <v/>
      </c>
      <c r="H29" s="234" t="str">
        <f t="shared" si="5"/>
        <v/>
      </c>
      <c r="I29" s="129"/>
      <c r="J29" s="129"/>
      <c r="K29" s="129"/>
      <c r="L29" s="129"/>
      <c r="M29" s="129"/>
      <c r="N29" s="129"/>
      <c r="O29" s="129"/>
    </row>
    <row r="30" spans="1:15" s="30" customFormat="1" x14ac:dyDescent="0.25">
      <c r="A30" s="229"/>
      <c r="B30" s="230"/>
      <c r="C30" s="230"/>
      <c r="D30" s="231"/>
      <c r="E30" s="232"/>
      <c r="F30" s="233"/>
      <c r="G30" s="232" t="str">
        <f t="shared" si="4"/>
        <v/>
      </c>
      <c r="H30" s="234" t="str">
        <f t="shared" si="5"/>
        <v/>
      </c>
      <c r="I30" s="129"/>
      <c r="J30" s="129"/>
      <c r="K30" s="129"/>
      <c r="L30" s="129"/>
      <c r="M30" s="129"/>
      <c r="N30" s="129"/>
      <c r="O30" s="129"/>
    </row>
    <row r="31" spans="1:15" s="30" customFormat="1" x14ac:dyDescent="0.25">
      <c r="A31" s="229"/>
      <c r="B31" s="230"/>
      <c r="C31" s="230"/>
      <c r="D31" s="231"/>
      <c r="E31" s="232"/>
      <c r="F31" s="233"/>
      <c r="G31" s="232" t="str">
        <f t="shared" si="4"/>
        <v/>
      </c>
      <c r="H31" s="234" t="str">
        <f t="shared" si="5"/>
        <v/>
      </c>
      <c r="I31" s="129"/>
      <c r="J31" s="129"/>
      <c r="K31" s="129"/>
      <c r="L31" s="129"/>
      <c r="M31" s="129"/>
      <c r="N31" s="129"/>
      <c r="O31" s="129"/>
    </row>
    <row r="32" spans="1:15" s="30" customFormat="1" x14ac:dyDescent="0.25">
      <c r="A32" s="229"/>
      <c r="B32" s="230"/>
      <c r="C32" s="230"/>
      <c r="D32" s="231"/>
      <c r="E32" s="232"/>
      <c r="F32" s="233"/>
      <c r="G32" s="232" t="str">
        <f t="shared" si="4"/>
        <v/>
      </c>
      <c r="H32" s="234" t="str">
        <f t="shared" si="5"/>
        <v/>
      </c>
      <c r="I32" s="129"/>
      <c r="J32" s="129"/>
      <c r="K32" s="129"/>
      <c r="L32" s="129"/>
      <c r="M32" s="129"/>
      <c r="N32" s="129"/>
      <c r="O32" s="129"/>
    </row>
    <row r="33" spans="1:15" s="30" customFormat="1" x14ac:dyDescent="0.25">
      <c r="A33" s="229"/>
      <c r="B33" s="230"/>
      <c r="C33" s="230"/>
      <c r="D33" s="231"/>
      <c r="E33" s="232"/>
      <c r="F33" s="233"/>
      <c r="G33" s="232" t="str">
        <f t="shared" si="4"/>
        <v/>
      </c>
      <c r="H33" s="234" t="str">
        <f t="shared" si="5"/>
        <v/>
      </c>
      <c r="I33" s="129"/>
      <c r="J33" s="129"/>
      <c r="K33" s="129"/>
      <c r="L33" s="129"/>
      <c r="M33" s="129"/>
      <c r="N33" s="129"/>
      <c r="O33" s="129"/>
    </row>
    <row r="34" spans="1:15" s="30" customFormat="1" x14ac:dyDescent="0.25">
      <c r="A34" s="229"/>
      <c r="B34" s="230"/>
      <c r="C34" s="230"/>
      <c r="D34" s="231"/>
      <c r="E34" s="232"/>
      <c r="F34" s="233"/>
      <c r="G34" s="232" t="str">
        <f t="shared" si="4"/>
        <v/>
      </c>
      <c r="H34" s="234" t="str">
        <f t="shared" si="5"/>
        <v/>
      </c>
      <c r="I34" s="129"/>
      <c r="J34" s="129"/>
      <c r="K34" s="129"/>
      <c r="L34" s="129"/>
      <c r="M34" s="129"/>
      <c r="N34" s="129"/>
      <c r="O34" s="129"/>
    </row>
    <row r="35" spans="1:15" s="30" customFormat="1" x14ac:dyDescent="0.25">
      <c r="A35" s="229"/>
      <c r="B35" s="230"/>
      <c r="C35" s="230"/>
      <c r="D35" s="231"/>
      <c r="E35" s="232"/>
      <c r="F35" s="233"/>
      <c r="G35" s="232" t="str">
        <f t="shared" si="4"/>
        <v/>
      </c>
      <c r="H35" s="234" t="str">
        <f t="shared" si="5"/>
        <v/>
      </c>
      <c r="I35" s="129"/>
      <c r="J35" s="129"/>
      <c r="K35" s="129"/>
      <c r="L35" s="129"/>
      <c r="M35" s="129"/>
      <c r="N35" s="129"/>
      <c r="O35" s="129"/>
    </row>
    <row r="36" spans="1:15" s="30" customFormat="1" x14ac:dyDescent="0.25">
      <c r="A36" s="229"/>
      <c r="B36" s="230"/>
      <c r="C36" s="230"/>
      <c r="D36" s="231"/>
      <c r="E36" s="232"/>
      <c r="F36" s="233"/>
      <c r="G36" s="232" t="str">
        <f t="shared" si="4"/>
        <v/>
      </c>
      <c r="H36" s="234" t="str">
        <f t="shared" si="5"/>
        <v/>
      </c>
      <c r="I36" s="129"/>
      <c r="J36" s="129"/>
      <c r="K36" s="129"/>
      <c r="L36" s="129"/>
      <c r="M36" s="129"/>
      <c r="N36" s="129"/>
      <c r="O36" s="129"/>
    </row>
    <row r="37" spans="1:15" s="30" customFormat="1" x14ac:dyDescent="0.25">
      <c r="A37" s="229"/>
      <c r="B37" s="230"/>
      <c r="C37" s="230"/>
      <c r="D37" s="231"/>
      <c r="E37" s="232"/>
      <c r="F37" s="233"/>
      <c r="G37" s="232" t="str">
        <f t="shared" si="4"/>
        <v/>
      </c>
      <c r="H37" s="234" t="str">
        <f t="shared" si="5"/>
        <v/>
      </c>
      <c r="I37" s="129"/>
      <c r="J37" s="129"/>
      <c r="K37" s="129"/>
      <c r="L37" s="129"/>
      <c r="M37" s="129"/>
      <c r="N37" s="129"/>
      <c r="O37" s="129"/>
    </row>
    <row r="38" spans="1:15" s="30" customFormat="1" x14ac:dyDescent="0.25">
      <c r="A38" s="229"/>
      <c r="B38" s="230"/>
      <c r="C38" s="230"/>
      <c r="D38" s="231"/>
      <c r="E38" s="232"/>
      <c r="F38" s="233"/>
      <c r="G38" s="232" t="str">
        <f t="shared" si="4"/>
        <v/>
      </c>
      <c r="H38" s="234" t="str">
        <f t="shared" si="5"/>
        <v/>
      </c>
      <c r="I38" s="129"/>
      <c r="J38" s="129"/>
      <c r="K38" s="129"/>
      <c r="L38" s="129"/>
      <c r="M38" s="129"/>
      <c r="N38" s="129"/>
      <c r="O38" s="129"/>
    </row>
    <row r="39" spans="1:15" s="30" customFormat="1" x14ac:dyDescent="0.25">
      <c r="A39" s="229"/>
      <c r="B39" s="230"/>
      <c r="C39" s="230"/>
      <c r="D39" s="231"/>
      <c r="E39" s="232"/>
      <c r="F39" s="233"/>
      <c r="G39" s="232" t="str">
        <f t="shared" si="4"/>
        <v/>
      </c>
      <c r="H39" s="234" t="str">
        <f t="shared" si="5"/>
        <v/>
      </c>
      <c r="I39" s="129"/>
      <c r="J39" s="129"/>
      <c r="K39" s="129"/>
      <c r="L39" s="129"/>
      <c r="M39" s="129"/>
      <c r="N39" s="129"/>
      <c r="O39" s="129"/>
    </row>
    <row r="40" spans="1:15" s="30" customFormat="1" x14ac:dyDescent="0.25">
      <c r="A40" s="229"/>
      <c r="B40" s="230"/>
      <c r="C40" s="230"/>
      <c r="D40" s="231"/>
      <c r="E40" s="232"/>
      <c r="F40" s="233"/>
      <c r="G40" s="232" t="str">
        <f t="shared" si="4"/>
        <v/>
      </c>
      <c r="H40" s="234" t="str">
        <f t="shared" si="5"/>
        <v/>
      </c>
      <c r="I40" s="129"/>
      <c r="J40" s="129"/>
      <c r="K40" s="129"/>
      <c r="L40" s="129"/>
      <c r="M40" s="129"/>
      <c r="N40" s="129"/>
      <c r="O40" s="129"/>
    </row>
    <row r="41" spans="1:15" s="30" customFormat="1" x14ac:dyDescent="0.25">
      <c r="A41" s="235"/>
      <c r="B41" s="240"/>
      <c r="C41" s="236"/>
      <c r="D41" s="237"/>
      <c r="E41" s="238"/>
      <c r="F41" s="239"/>
      <c r="G41" s="238" t="str">
        <f t="shared" si="4"/>
        <v/>
      </c>
      <c r="H41" s="234" t="str">
        <f t="shared" si="5"/>
        <v/>
      </c>
      <c r="I41" s="129"/>
      <c r="J41" s="129"/>
      <c r="K41" s="129"/>
      <c r="L41" s="129"/>
      <c r="M41" s="129"/>
      <c r="N41" s="129"/>
      <c r="O41" s="129"/>
    </row>
    <row r="42" spans="1:15" ht="15" customHeight="1" x14ac:dyDescent="0.25">
      <c r="A42" s="184" t="str">
        <f>IF(COUNTA($B$27:$B$41)=COUNT($G$27:$G$41),"","Error - One or more line items missing Scope of Work/Service Type or Amount Billed")</f>
        <v/>
      </c>
      <c r="E42" s="102" t="s">
        <v>113</v>
      </c>
      <c r="F42" s="89">
        <f>SUM(F27:F41)</f>
        <v>0</v>
      </c>
    </row>
    <row r="43" spans="1:15" ht="15" customHeight="1" x14ac:dyDescent="0.25">
      <c r="A43" s="96" t="str">
        <f>IF($G$44&lt;&gt;$H$44,"Error - One or more formulas in the 'Total' column has been overwritten or deleted","")</f>
        <v/>
      </c>
    </row>
    <row r="44" spans="1:15" s="6" customFormat="1" ht="18" customHeight="1" x14ac:dyDescent="0.25">
      <c r="B44" s="120"/>
      <c r="C44" s="121"/>
      <c r="D44" s="200" t="s">
        <v>84</v>
      </c>
      <c r="E44" s="171"/>
      <c r="F44" s="171"/>
      <c r="G44" s="119">
        <f>SUM(G27:G41)</f>
        <v>0</v>
      </c>
      <c r="H44" s="46">
        <f>SUM(H27:H41)</f>
        <v>0</v>
      </c>
    </row>
    <row r="45" spans="1:15" s="6" customFormat="1" ht="18" customHeight="1" x14ac:dyDescent="0.25">
      <c r="A45" s="120" t="str">
        <f>IF(OR($C$24&lt;&gt;"",$D$23&lt;&gt;"",$A42&lt;&gt;"",$A43&lt;&gt;""),"ERROR","")</f>
        <v/>
      </c>
      <c r="B45" s="120"/>
      <c r="C45" s="198" t="s">
        <v>93</v>
      </c>
      <c r="D45" s="140" t="str">
        <f>"RETENTION THIS PERIOD   "&amp;'Exhibit 7 - Invoice'!$J$22&amp;"% "</f>
        <v xml:space="preserve">RETENTION THIS PERIOD   % </v>
      </c>
      <c r="E45" s="139"/>
      <c r="F45" s="139"/>
      <c r="G45" s="25">
        <f>G44*('Exhibit 7 - Invoice'!$J$22/100)</f>
        <v>0</v>
      </c>
    </row>
    <row r="46" spans="1:15" s="6" customFormat="1" ht="18" customHeight="1" thickBot="1" x14ac:dyDescent="0.3">
      <c r="D46" s="199" t="s">
        <v>83</v>
      </c>
      <c r="E46" s="130"/>
      <c r="F46" s="130"/>
      <c r="G46" s="131">
        <f>G44-G45</f>
        <v>0</v>
      </c>
    </row>
    <row r="47" spans="1:15" ht="15.75" thickTop="1" x14ac:dyDescent="0.25"/>
  </sheetData>
  <sheetProtection algorithmName="SHA-512" hashValue="cOy13+TDpaFhNHc+ZvsAHe7dig7sUY7bURu8JTQvTDsBnto4Uu70xmh5Yu1shiSAQSTLcHV0k+NhycjDf4v6sg==" saltValue="P4kgx1PZulVD5hY+NTJuQg==" spinCount="100000" sheet="1" formatRows="0" insertRows="0" deleteRows="0" selectLockedCells="1"/>
  <mergeCells count="13">
    <mergeCell ref="A23:B24"/>
    <mergeCell ref="A1:G1"/>
    <mergeCell ref="F3:G3"/>
    <mergeCell ref="B6:C6"/>
    <mergeCell ref="B5:C5"/>
    <mergeCell ref="B4:C4"/>
    <mergeCell ref="B3:C3"/>
    <mergeCell ref="F5:G5"/>
    <mergeCell ref="F6:G6"/>
    <mergeCell ref="D23:G24"/>
    <mergeCell ref="B11:C13"/>
    <mergeCell ref="B10:C10"/>
    <mergeCell ref="B9:C9"/>
  </mergeCells>
  <conditionalFormatting sqref="A16:C21 A27:F41">
    <cfRule type="containsBlanks" dxfId="41" priority="513">
      <formula>LEN(TRIM(A16))=0</formula>
    </cfRule>
  </conditionalFormatting>
  <conditionalFormatting sqref="F16:G22">
    <cfRule type="cellIs" dxfId="40" priority="3" operator="lessThan">
      <formula>0</formula>
    </cfRule>
  </conditionalFormatting>
  <conditionalFormatting sqref="B27:B41">
    <cfRule type="expression" dxfId="39" priority="455">
      <formula>AND(B27=0,G27&lt;&gt;"")</formula>
    </cfRule>
  </conditionalFormatting>
  <conditionalFormatting sqref="G27:G41">
    <cfRule type="expression" dxfId="38" priority="506">
      <formula>AND(E27*F27&gt;0,G27=0)</formula>
    </cfRule>
  </conditionalFormatting>
  <conditionalFormatting sqref="D16:G21">
    <cfRule type="expression" dxfId="37" priority="510">
      <formula>AND($A16&lt;&gt;0,D16="")</formula>
    </cfRule>
  </conditionalFormatting>
  <conditionalFormatting sqref="B16:B21">
    <cfRule type="expression" dxfId="36" priority="511">
      <formula>(AND($A16&lt;&gt;"",$B16=""))</formula>
    </cfRule>
  </conditionalFormatting>
  <conditionalFormatting sqref="A16:A21">
    <cfRule type="expression" dxfId="35" priority="512">
      <formula>AND($A16="",$B16&lt;&gt;"")</formula>
    </cfRule>
  </conditionalFormatting>
  <dataValidations count="3">
    <dataValidation type="custom" allowBlank="1" showInputMessage="1" showErrorMessage="1" errorTitle="Restricted Cell" error="Cell is restricted and cannot be modified." sqref="D16:G21">
      <formula1>""</formula1>
    </dataValidation>
    <dataValidation type="custom" allowBlank="1" showInputMessage="1" showErrorMessage="1" errorTitle="Error" error="Cell contains a formula and cannot be modified." sqref="G27:G41">
      <formula1>""</formula1>
    </dataValidation>
    <dataValidation type="list" allowBlank="1" showInputMessage="1" showErrorMessage="1" errorTitle="Restricted Cell" error="Cell is restricted and cannot be modified." sqref="B27:B41">
      <formula1>$A$16:$A$21</formula1>
    </dataValidation>
  </dataValidations>
  <printOptions horizontalCentered="1"/>
  <pageMargins left="0.5" right="0.5" top="0.75" bottom="0.5" header="0.3" footer="0.3"/>
  <pageSetup scale="73" fitToHeight="0" orientation="portrait" r:id="rId1"/>
  <headerFooter>
    <oddFooter>&amp;L&amp;10CP-0197 Professional Services Invoice&amp;C&amp;10Page &amp;P of &amp;N&amp;R&amp;10&amp;K000000Revised 08/30/2023</oddFooter>
  </headerFooter>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47" id="{51E98453-800D-4837-986D-5DE706B34236}">
            <xm:f>'Exhibit 7 - Invoice'!$J$17="Progressive / Fixed Fee"</xm:f>
            <x14:dxf>
              <font>
                <color theme="1"/>
              </font>
              <fill>
                <patternFill>
                  <bgColor theme="1"/>
                </patternFill>
              </fill>
            </x14:dxf>
          </x14:cfRule>
          <xm:sqref>A16:G22 D23 C24 A27:G46</xm:sqref>
        </x14:conditionalFormatting>
        <x14:conditionalFormatting xmlns:xm="http://schemas.microsoft.com/office/excel/2006/main">
          <x14:cfRule type="expression" priority="1" id="{F4F4843F-AEA6-4FD4-995B-11CBDF80CB53}">
            <xm:f>'Exhibit 7 - Invoice'!$J$17="Progressive / Fixed Fee"</xm:f>
            <x14:dxf>
              <font>
                <color theme="1"/>
              </font>
              <fill>
                <patternFill>
                  <bgColor theme="1"/>
                </patternFill>
              </fill>
            </x14:dxf>
          </x14:cfRule>
          <xm:sqref>E46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Q53"/>
  <sheetViews>
    <sheetView showGridLines="0" view="pageBreakPreview" zoomScaleNormal="100" zoomScaleSheetLayoutView="100" workbookViewId="0">
      <selection activeCell="C17" sqref="C17:D17"/>
    </sheetView>
  </sheetViews>
  <sheetFormatPr defaultRowHeight="15" x14ac:dyDescent="0.25"/>
  <cols>
    <col min="1" max="3" width="7.7109375" customWidth="1"/>
    <col min="4" max="4" width="7.28515625" customWidth="1"/>
    <col min="5" max="5" width="7.7109375" customWidth="1"/>
    <col min="6" max="7" width="7.28515625" customWidth="1"/>
    <col min="8" max="8" width="7.7109375" customWidth="1"/>
    <col min="9" max="9" width="7.28515625" customWidth="1"/>
    <col min="10" max="10" width="7.7109375" customWidth="1"/>
    <col min="11" max="12" width="7.28515625" customWidth="1"/>
    <col min="14" max="14" width="4.7109375" customWidth="1"/>
  </cols>
  <sheetData>
    <row r="1" spans="1:17" ht="23.25" x14ac:dyDescent="0.25">
      <c r="A1" s="248" t="s">
        <v>55</v>
      </c>
      <c r="B1" s="248"/>
      <c r="C1" s="248"/>
      <c r="D1" s="248"/>
      <c r="E1" s="248"/>
      <c r="F1" s="248"/>
      <c r="G1" s="248"/>
      <c r="H1" s="248"/>
      <c r="I1" s="248"/>
      <c r="J1" s="248"/>
      <c r="K1" s="248"/>
      <c r="L1" s="248"/>
      <c r="M1" s="248"/>
      <c r="N1" s="248"/>
      <c r="O1" s="248"/>
    </row>
    <row r="3" spans="1:17" ht="15" customHeight="1" x14ac:dyDescent="0.25">
      <c r="A3" s="3" t="s">
        <v>3</v>
      </c>
      <c r="B3" s="4"/>
      <c r="C3" s="379" t="str">
        <f>IF('Exhibit 7 - Invoice'!C3&lt;&gt;"",'Exhibit 7 - Invoice'!C3,"")</f>
        <v/>
      </c>
      <c r="D3" s="379"/>
      <c r="E3" s="379"/>
      <c r="F3" s="379"/>
      <c r="G3" s="379"/>
      <c r="H3" s="379"/>
      <c r="I3" s="3"/>
      <c r="J3" s="138" t="s">
        <v>16</v>
      </c>
      <c r="K3" s="3"/>
      <c r="L3" s="3"/>
      <c r="M3" s="377" t="str">
        <f>IF('Exhibit 7 - Invoice'!M3&lt;&gt;"",'Exhibit 7 - Invoice'!M3,"")</f>
        <v/>
      </c>
      <c r="N3" s="377"/>
      <c r="O3" s="377"/>
      <c r="P3" s="7"/>
      <c r="Q3" s="7"/>
    </row>
    <row r="4" spans="1:17" ht="15" customHeight="1" x14ac:dyDescent="0.25">
      <c r="A4" s="1" t="s">
        <v>2</v>
      </c>
      <c r="C4" s="378" t="str">
        <f>IF('Exhibit 7 - Invoice'!C4&lt;&gt;"",'Exhibit 7 - Invoice'!C4,"")</f>
        <v/>
      </c>
      <c r="D4" s="378"/>
      <c r="E4" s="378"/>
      <c r="F4" s="378"/>
      <c r="G4" s="378"/>
      <c r="H4" s="378"/>
      <c r="P4" s="7"/>
      <c r="Q4" s="7"/>
    </row>
    <row r="5" spans="1:17" x14ac:dyDescent="0.25">
      <c r="A5" s="1" t="s">
        <v>0</v>
      </c>
      <c r="C5" s="378" t="str">
        <f>IF('Exhibit 7 - Invoice'!C5&lt;&gt;"",'Exhibit 7 - Invoice'!C5,"")</f>
        <v/>
      </c>
      <c r="D5" s="378"/>
      <c r="E5" s="378"/>
      <c r="F5" s="378"/>
      <c r="G5" s="378"/>
      <c r="H5" s="378"/>
      <c r="I5" s="3"/>
      <c r="J5" s="138" t="s">
        <v>94</v>
      </c>
      <c r="K5" s="3"/>
      <c r="M5" s="376" t="str">
        <f>IF('Exhibit 7 - Invoice'!M5&lt;&gt;"",'Exhibit 7 - Invoice'!M5,"")</f>
        <v/>
      </c>
      <c r="N5" s="376"/>
      <c r="O5" s="376"/>
    </row>
    <row r="6" spans="1:17" x14ac:dyDescent="0.25">
      <c r="A6" s="1" t="s">
        <v>1</v>
      </c>
      <c r="C6" s="378" t="str">
        <f>IF('Exhibit 7 - Invoice'!C6&lt;&gt;"",'Exhibit 7 - Invoice'!C6,"")</f>
        <v/>
      </c>
      <c r="D6" s="378"/>
      <c r="E6" s="378"/>
      <c r="F6" s="378"/>
      <c r="G6" s="378"/>
      <c r="H6" s="378"/>
      <c r="I6" s="3"/>
      <c r="J6" s="138" t="s">
        <v>95</v>
      </c>
      <c r="K6" s="3"/>
      <c r="M6" s="398" t="str">
        <f>IF('Exhibit 7 - Invoice'!M6="","",TEXT('Exhibit 7 - Invoice'!M6,"mm/dd/yy")&amp;" to "&amp;TEXT('Exhibit 7 - Invoice'!O6,"mm/dd/yy"))</f>
        <v/>
      </c>
      <c r="N6" s="398"/>
      <c r="O6" s="398"/>
    </row>
    <row r="7" spans="1:17" x14ac:dyDescent="0.25">
      <c r="C7" s="4"/>
      <c r="D7" s="4"/>
      <c r="E7" s="4"/>
      <c r="F7" s="4"/>
      <c r="G7" s="4"/>
      <c r="H7" s="4"/>
      <c r="I7" s="43"/>
      <c r="J7" s="247" t="s">
        <v>96</v>
      </c>
      <c r="K7" s="247"/>
      <c r="L7" s="247"/>
    </row>
    <row r="8" spans="1:17" x14ac:dyDescent="0.25">
      <c r="C8" s="4"/>
      <c r="D8" s="4"/>
      <c r="E8" s="4"/>
      <c r="F8" s="4"/>
      <c r="G8" s="4"/>
      <c r="H8" s="4"/>
      <c r="I8" s="4"/>
    </row>
    <row r="9" spans="1:17" x14ac:dyDescent="0.25">
      <c r="A9" s="1" t="s">
        <v>12</v>
      </c>
      <c r="C9" s="372" t="str">
        <f>IF('Exhibit 7 - Invoice'!H11&lt;&gt;"",'Exhibit 7 - Invoice'!H11,"")</f>
        <v/>
      </c>
      <c r="D9" s="372"/>
      <c r="E9" s="372"/>
      <c r="F9" s="372"/>
      <c r="G9" s="372"/>
      <c r="H9" s="372"/>
      <c r="I9" s="3"/>
      <c r="J9" s="138" t="s">
        <v>22</v>
      </c>
      <c r="L9" s="3"/>
      <c r="M9" s="368" t="str">
        <f>IF('Exhibit 7 - Invoice'!H15&lt;&gt;"",'Exhibit 7 - Invoice'!H15,"")</f>
        <v/>
      </c>
      <c r="N9" s="368"/>
      <c r="O9" s="368"/>
    </row>
    <row r="10" spans="1:17" x14ac:dyDescent="0.25">
      <c r="A10" s="1" t="s">
        <v>13</v>
      </c>
      <c r="C10" s="372" t="str">
        <f>IF('Exhibit 7 - Invoice'!H12&lt;&gt;"",'Exhibit 7 - Invoice'!H12,"")</f>
        <v/>
      </c>
      <c r="D10" s="372"/>
      <c r="E10" s="372"/>
      <c r="F10" s="372"/>
      <c r="G10" s="372"/>
      <c r="H10" s="372"/>
      <c r="J10" s="207" t="s">
        <v>23</v>
      </c>
      <c r="K10" s="175"/>
      <c r="L10" s="175"/>
      <c r="M10" s="367" t="str">
        <f>IF('Exhibit 7 - Invoice'!M15&lt;&gt;"",'Exhibit 7 - Invoice'!M15,"")</f>
        <v/>
      </c>
      <c r="N10" s="367"/>
      <c r="O10" s="367"/>
    </row>
    <row r="11" spans="1:17" x14ac:dyDescent="0.25">
      <c r="A11" s="1" t="s">
        <v>14</v>
      </c>
      <c r="C11" s="373" t="str">
        <f>IF('Exhibit 7 - Invoice'!H13&lt;&gt;"",'Exhibit 7 - Invoice'!H13,"")</f>
        <v/>
      </c>
      <c r="D11" s="373"/>
      <c r="E11" s="373"/>
      <c r="F11" s="373"/>
      <c r="G11" s="373"/>
      <c r="H11" s="373"/>
      <c r="I11" s="3"/>
    </row>
    <row r="12" spans="1:17" x14ac:dyDescent="0.25">
      <c r="C12" s="373"/>
      <c r="D12" s="373"/>
      <c r="E12" s="373"/>
      <c r="F12" s="373"/>
      <c r="G12" s="373"/>
      <c r="H12" s="373"/>
      <c r="I12" s="3"/>
      <c r="J12" s="385" t="str">
        <f>IF(AND('Exhibit 7 - Invoice'!$J$21=0,'Exhibit 7 - Invoice'!$M$40&gt;0),"DETAIL SHEET NOT APPLICABLE TO CONTRACT","")</f>
        <v/>
      </c>
      <c r="K12" s="385"/>
      <c r="L12" s="385"/>
      <c r="M12" s="385"/>
      <c r="N12" s="385"/>
      <c r="O12" s="385"/>
    </row>
    <row r="13" spans="1:17" x14ac:dyDescent="0.25">
      <c r="C13" s="373"/>
      <c r="D13" s="373"/>
      <c r="E13" s="373"/>
      <c r="F13" s="373"/>
      <c r="G13" s="373"/>
      <c r="H13" s="373"/>
      <c r="I13" s="11"/>
      <c r="J13" s="385" t="str">
        <f>IF(AND('Exhibit 7 - Invoice'!$J$21=0,'Exhibit 7 - Invoice'!$M$40&gt;0),"DO NOT INCLUDE WITH INVOICE","")</f>
        <v/>
      </c>
      <c r="K13" s="385"/>
      <c r="L13" s="385"/>
      <c r="M13" s="385"/>
      <c r="N13" s="385"/>
      <c r="O13" s="385"/>
    </row>
    <row r="15" spans="1:17" x14ac:dyDescent="0.25">
      <c r="A15" s="37" t="s">
        <v>52</v>
      </c>
      <c r="B15" s="38"/>
      <c r="C15" s="38"/>
      <c r="D15" s="38"/>
      <c r="E15" s="38"/>
      <c r="F15" s="38"/>
      <c r="G15" s="38"/>
      <c r="H15" s="38"/>
      <c r="I15" s="38"/>
      <c r="J15" s="38"/>
      <c r="K15" s="38"/>
      <c r="L15" s="39"/>
      <c r="M15" s="13"/>
      <c r="N15" s="13"/>
      <c r="O15" s="13"/>
    </row>
    <row r="16" spans="1:17" ht="30" customHeight="1" x14ac:dyDescent="0.25">
      <c r="A16" s="388" t="s">
        <v>28</v>
      </c>
      <c r="B16" s="388"/>
      <c r="C16" s="388" t="s">
        <v>30</v>
      </c>
      <c r="D16" s="388"/>
      <c r="E16" s="396" t="s">
        <v>49</v>
      </c>
      <c r="F16" s="397"/>
      <c r="G16" s="396" t="s">
        <v>32</v>
      </c>
      <c r="H16" s="399"/>
      <c r="I16" s="396" t="s">
        <v>47</v>
      </c>
      <c r="J16" s="399"/>
      <c r="K16" s="388" t="s">
        <v>48</v>
      </c>
      <c r="L16" s="388"/>
      <c r="M16" s="14"/>
      <c r="N16" s="14"/>
      <c r="O16" s="14"/>
    </row>
    <row r="17" spans="1:15" x14ac:dyDescent="0.25">
      <c r="A17" s="389">
        <f>'Exhibit 7 - Invoice'!J21</f>
        <v>0</v>
      </c>
      <c r="B17" s="390"/>
      <c r="C17" s="391"/>
      <c r="D17" s="391"/>
      <c r="E17" s="392">
        <f>N52</f>
        <v>0</v>
      </c>
      <c r="F17" s="393"/>
      <c r="G17" s="394">
        <f>C17+E17</f>
        <v>0</v>
      </c>
      <c r="H17" s="393"/>
      <c r="I17" s="394">
        <f>A17-G17</f>
        <v>0</v>
      </c>
      <c r="J17" s="393"/>
      <c r="K17" s="395">
        <f>IF(A17=0,0,I17/A17)</f>
        <v>0</v>
      </c>
      <c r="L17" s="395"/>
      <c r="M17" s="15"/>
      <c r="N17" s="16"/>
      <c r="O17" s="16"/>
    </row>
    <row r="20" spans="1:15" x14ac:dyDescent="0.25">
      <c r="A20" s="386" t="s">
        <v>54</v>
      </c>
      <c r="B20" s="387"/>
      <c r="C20" s="387"/>
      <c r="D20" s="38"/>
      <c r="E20" s="38"/>
      <c r="F20" s="38"/>
      <c r="G20" s="38"/>
      <c r="H20" s="206"/>
      <c r="I20" s="141" t="s">
        <v>97</v>
      </c>
      <c r="J20" s="205" t="str">
        <f>IF('Exhibit 7 - Invoice'!M6="","",TEXT('Exhibit 7 - Invoice'!M6,"mm/dd/yy")&amp;" to "&amp;TEXT('Exhibit 7 - Invoice'!O6,"mm/dd/yy"))</f>
        <v/>
      </c>
      <c r="K20" s="41"/>
      <c r="L20" s="38"/>
      <c r="M20" s="41"/>
      <c r="N20" s="40"/>
      <c r="O20" s="42"/>
    </row>
    <row r="21" spans="1:15" ht="30" customHeight="1" x14ac:dyDescent="0.25">
      <c r="A21" s="407" t="s">
        <v>53</v>
      </c>
      <c r="B21" s="408"/>
      <c r="C21" s="408"/>
      <c r="D21" s="408"/>
      <c r="E21" s="408"/>
      <c r="F21" s="408"/>
      <c r="G21" s="408"/>
      <c r="H21" s="408"/>
      <c r="I21" s="408"/>
      <c r="J21" s="408"/>
      <c r="K21" s="408"/>
      <c r="L21" s="408"/>
      <c r="M21" s="409"/>
      <c r="N21" s="396" t="s">
        <v>129</v>
      </c>
      <c r="O21" s="399"/>
    </row>
    <row r="22" spans="1:15" s="50" customFormat="1" ht="15" customHeight="1" x14ac:dyDescent="0.25">
      <c r="A22" s="402"/>
      <c r="B22" s="403"/>
      <c r="C22" s="403"/>
      <c r="D22" s="403"/>
      <c r="E22" s="403"/>
      <c r="F22" s="403"/>
      <c r="G22" s="403"/>
      <c r="H22" s="403"/>
      <c r="I22" s="403"/>
      <c r="J22" s="403"/>
      <c r="K22" s="403"/>
      <c r="L22" s="403"/>
      <c r="M22" s="404"/>
      <c r="N22" s="400"/>
      <c r="O22" s="401"/>
    </row>
    <row r="23" spans="1:15" s="30" customFormat="1" ht="15" customHeight="1" x14ac:dyDescent="0.25">
      <c r="A23" s="402"/>
      <c r="B23" s="403"/>
      <c r="C23" s="403"/>
      <c r="D23" s="403"/>
      <c r="E23" s="403"/>
      <c r="F23" s="403"/>
      <c r="G23" s="403"/>
      <c r="H23" s="403"/>
      <c r="I23" s="403"/>
      <c r="J23" s="403"/>
      <c r="K23" s="403"/>
      <c r="L23" s="403"/>
      <c r="M23" s="404"/>
      <c r="N23" s="400"/>
      <c r="O23" s="401"/>
    </row>
    <row r="24" spans="1:15" s="30" customFormat="1" ht="15" customHeight="1" x14ac:dyDescent="0.25">
      <c r="A24" s="402"/>
      <c r="B24" s="403"/>
      <c r="C24" s="403"/>
      <c r="D24" s="403"/>
      <c r="E24" s="403"/>
      <c r="F24" s="403"/>
      <c r="G24" s="403"/>
      <c r="H24" s="403"/>
      <c r="I24" s="403"/>
      <c r="J24" s="403"/>
      <c r="K24" s="403"/>
      <c r="L24" s="403"/>
      <c r="M24" s="404"/>
      <c r="N24" s="400"/>
      <c r="O24" s="401"/>
    </row>
    <row r="25" spans="1:15" s="30" customFormat="1" ht="15" customHeight="1" x14ac:dyDescent="0.25">
      <c r="A25" s="402"/>
      <c r="B25" s="403"/>
      <c r="C25" s="403"/>
      <c r="D25" s="403"/>
      <c r="E25" s="403"/>
      <c r="F25" s="403"/>
      <c r="G25" s="403"/>
      <c r="H25" s="403"/>
      <c r="I25" s="403"/>
      <c r="J25" s="403"/>
      <c r="K25" s="403"/>
      <c r="L25" s="403"/>
      <c r="M25" s="404"/>
      <c r="N25" s="400"/>
      <c r="O25" s="401"/>
    </row>
    <row r="26" spans="1:15" s="30" customFormat="1" ht="15" customHeight="1" x14ac:dyDescent="0.25">
      <c r="A26" s="402"/>
      <c r="B26" s="403"/>
      <c r="C26" s="403"/>
      <c r="D26" s="403"/>
      <c r="E26" s="403"/>
      <c r="F26" s="403"/>
      <c r="G26" s="403"/>
      <c r="H26" s="403"/>
      <c r="I26" s="403"/>
      <c r="J26" s="403"/>
      <c r="K26" s="403"/>
      <c r="L26" s="403"/>
      <c r="M26" s="404"/>
      <c r="N26" s="400"/>
      <c r="O26" s="401"/>
    </row>
    <row r="27" spans="1:15" s="30" customFormat="1" ht="15" customHeight="1" x14ac:dyDescent="0.25">
      <c r="A27" s="402"/>
      <c r="B27" s="403"/>
      <c r="C27" s="403"/>
      <c r="D27" s="403"/>
      <c r="E27" s="403"/>
      <c r="F27" s="403"/>
      <c r="G27" s="403"/>
      <c r="H27" s="403"/>
      <c r="I27" s="403"/>
      <c r="J27" s="403"/>
      <c r="K27" s="403"/>
      <c r="L27" s="403"/>
      <c r="M27" s="404"/>
      <c r="N27" s="400"/>
      <c r="O27" s="401"/>
    </row>
    <row r="28" spans="1:15" s="30" customFormat="1" ht="15" customHeight="1" x14ac:dyDescent="0.25">
      <c r="A28" s="402"/>
      <c r="B28" s="403"/>
      <c r="C28" s="403"/>
      <c r="D28" s="403"/>
      <c r="E28" s="403"/>
      <c r="F28" s="403"/>
      <c r="G28" s="403"/>
      <c r="H28" s="403"/>
      <c r="I28" s="403"/>
      <c r="J28" s="403"/>
      <c r="K28" s="403"/>
      <c r="L28" s="403"/>
      <c r="M28" s="404"/>
      <c r="N28" s="400"/>
      <c r="O28" s="401"/>
    </row>
    <row r="29" spans="1:15" s="30" customFormat="1" ht="15" customHeight="1" x14ac:dyDescent="0.25">
      <c r="A29" s="402"/>
      <c r="B29" s="403"/>
      <c r="C29" s="403"/>
      <c r="D29" s="403"/>
      <c r="E29" s="403"/>
      <c r="F29" s="403"/>
      <c r="G29" s="403"/>
      <c r="H29" s="403"/>
      <c r="I29" s="403"/>
      <c r="J29" s="403"/>
      <c r="K29" s="403"/>
      <c r="L29" s="403"/>
      <c r="M29" s="404"/>
      <c r="N29" s="400"/>
      <c r="O29" s="401"/>
    </row>
    <row r="30" spans="1:15" s="30" customFormat="1" ht="15" customHeight="1" x14ac:dyDescent="0.25">
      <c r="A30" s="402"/>
      <c r="B30" s="403"/>
      <c r="C30" s="403"/>
      <c r="D30" s="403"/>
      <c r="E30" s="403"/>
      <c r="F30" s="403"/>
      <c r="G30" s="403"/>
      <c r="H30" s="403"/>
      <c r="I30" s="403"/>
      <c r="J30" s="403"/>
      <c r="K30" s="403"/>
      <c r="L30" s="403"/>
      <c r="M30" s="404"/>
      <c r="N30" s="400"/>
      <c r="O30" s="401"/>
    </row>
    <row r="31" spans="1:15" s="30" customFormat="1" ht="15" customHeight="1" x14ac:dyDescent="0.25">
      <c r="A31" s="402"/>
      <c r="B31" s="403"/>
      <c r="C31" s="403"/>
      <c r="D31" s="403"/>
      <c r="E31" s="403"/>
      <c r="F31" s="403"/>
      <c r="G31" s="403"/>
      <c r="H31" s="403"/>
      <c r="I31" s="403"/>
      <c r="J31" s="403"/>
      <c r="K31" s="403"/>
      <c r="L31" s="403"/>
      <c r="M31" s="404"/>
      <c r="N31" s="400"/>
      <c r="O31" s="401"/>
    </row>
    <row r="32" spans="1:15" s="30" customFormat="1" ht="15" customHeight="1" x14ac:dyDescent="0.25">
      <c r="A32" s="402"/>
      <c r="B32" s="403"/>
      <c r="C32" s="403"/>
      <c r="D32" s="403"/>
      <c r="E32" s="403"/>
      <c r="F32" s="403"/>
      <c r="G32" s="403"/>
      <c r="H32" s="403"/>
      <c r="I32" s="403"/>
      <c r="J32" s="403"/>
      <c r="K32" s="403"/>
      <c r="L32" s="403"/>
      <c r="M32" s="404"/>
      <c r="N32" s="400"/>
      <c r="O32" s="401"/>
    </row>
    <row r="33" spans="1:15" s="30" customFormat="1" ht="15" customHeight="1" x14ac:dyDescent="0.25">
      <c r="A33" s="402"/>
      <c r="B33" s="403"/>
      <c r="C33" s="403"/>
      <c r="D33" s="403"/>
      <c r="E33" s="403"/>
      <c r="F33" s="403"/>
      <c r="G33" s="403"/>
      <c r="H33" s="403"/>
      <c r="I33" s="403"/>
      <c r="J33" s="403"/>
      <c r="K33" s="403"/>
      <c r="L33" s="403"/>
      <c r="M33" s="404"/>
      <c r="N33" s="400"/>
      <c r="O33" s="401"/>
    </row>
    <row r="34" spans="1:15" s="30" customFormat="1" ht="15" customHeight="1" x14ac:dyDescent="0.25">
      <c r="A34" s="402"/>
      <c r="B34" s="403"/>
      <c r="C34" s="403"/>
      <c r="D34" s="403"/>
      <c r="E34" s="403"/>
      <c r="F34" s="403"/>
      <c r="G34" s="403"/>
      <c r="H34" s="403"/>
      <c r="I34" s="403"/>
      <c r="J34" s="403"/>
      <c r="K34" s="403"/>
      <c r="L34" s="403"/>
      <c r="M34" s="404"/>
      <c r="N34" s="400"/>
      <c r="O34" s="401"/>
    </row>
    <row r="35" spans="1:15" s="30" customFormat="1" ht="15" customHeight="1" x14ac:dyDescent="0.25">
      <c r="A35" s="402"/>
      <c r="B35" s="403"/>
      <c r="C35" s="403"/>
      <c r="D35" s="403"/>
      <c r="E35" s="403"/>
      <c r="F35" s="403"/>
      <c r="G35" s="403"/>
      <c r="H35" s="403"/>
      <c r="I35" s="403"/>
      <c r="J35" s="403"/>
      <c r="K35" s="403"/>
      <c r="L35" s="403"/>
      <c r="M35" s="404"/>
      <c r="N35" s="400"/>
      <c r="O35" s="401"/>
    </row>
    <row r="36" spans="1:15" s="30" customFormat="1" ht="15" customHeight="1" x14ac:dyDescent="0.25">
      <c r="A36" s="402"/>
      <c r="B36" s="403"/>
      <c r="C36" s="403"/>
      <c r="D36" s="403"/>
      <c r="E36" s="403"/>
      <c r="F36" s="403"/>
      <c r="G36" s="403"/>
      <c r="H36" s="403"/>
      <c r="I36" s="403"/>
      <c r="J36" s="403"/>
      <c r="K36" s="403"/>
      <c r="L36" s="403"/>
      <c r="M36" s="404"/>
      <c r="N36" s="400"/>
      <c r="O36" s="401"/>
    </row>
    <row r="37" spans="1:15" s="30" customFormat="1" ht="15" customHeight="1" x14ac:dyDescent="0.25">
      <c r="A37" s="402"/>
      <c r="B37" s="403"/>
      <c r="C37" s="403"/>
      <c r="D37" s="403"/>
      <c r="E37" s="403"/>
      <c r="F37" s="403"/>
      <c r="G37" s="403"/>
      <c r="H37" s="403"/>
      <c r="I37" s="403"/>
      <c r="J37" s="403"/>
      <c r="K37" s="403"/>
      <c r="L37" s="403"/>
      <c r="M37" s="404"/>
      <c r="N37" s="400"/>
      <c r="O37" s="401"/>
    </row>
    <row r="38" spans="1:15" s="30" customFormat="1" ht="15" customHeight="1" x14ac:dyDescent="0.25">
      <c r="A38" s="402"/>
      <c r="B38" s="403"/>
      <c r="C38" s="403"/>
      <c r="D38" s="403"/>
      <c r="E38" s="403"/>
      <c r="F38" s="403"/>
      <c r="G38" s="403"/>
      <c r="H38" s="403"/>
      <c r="I38" s="403"/>
      <c r="J38" s="403"/>
      <c r="K38" s="403"/>
      <c r="L38" s="403"/>
      <c r="M38" s="404"/>
      <c r="N38" s="400"/>
      <c r="O38" s="401"/>
    </row>
    <row r="39" spans="1:15" s="30" customFormat="1" ht="15" customHeight="1" x14ac:dyDescent="0.25">
      <c r="A39" s="402"/>
      <c r="B39" s="403"/>
      <c r="C39" s="403"/>
      <c r="D39" s="403"/>
      <c r="E39" s="403"/>
      <c r="F39" s="403"/>
      <c r="G39" s="403"/>
      <c r="H39" s="403"/>
      <c r="I39" s="403"/>
      <c r="J39" s="403"/>
      <c r="K39" s="403"/>
      <c r="L39" s="403"/>
      <c r="M39" s="404"/>
      <c r="N39" s="400"/>
      <c r="O39" s="401"/>
    </row>
    <row r="40" spans="1:15" s="30" customFormat="1" ht="15" customHeight="1" x14ac:dyDescent="0.25">
      <c r="A40" s="402"/>
      <c r="B40" s="403"/>
      <c r="C40" s="403"/>
      <c r="D40" s="403"/>
      <c r="E40" s="403"/>
      <c r="F40" s="403"/>
      <c r="G40" s="403"/>
      <c r="H40" s="403"/>
      <c r="I40" s="403"/>
      <c r="J40" s="403"/>
      <c r="K40" s="403"/>
      <c r="L40" s="403"/>
      <c r="M40" s="404"/>
      <c r="N40" s="400"/>
      <c r="O40" s="401"/>
    </row>
    <row r="41" spans="1:15" s="30" customFormat="1" ht="15" customHeight="1" x14ac:dyDescent="0.25">
      <c r="A41" s="402"/>
      <c r="B41" s="403"/>
      <c r="C41" s="403"/>
      <c r="D41" s="403"/>
      <c r="E41" s="403"/>
      <c r="F41" s="403"/>
      <c r="G41" s="403"/>
      <c r="H41" s="403"/>
      <c r="I41" s="403"/>
      <c r="J41" s="403"/>
      <c r="K41" s="403"/>
      <c r="L41" s="403"/>
      <c r="M41" s="404"/>
      <c r="N41" s="400"/>
      <c r="O41" s="401"/>
    </row>
    <row r="42" spans="1:15" s="30" customFormat="1" ht="15" customHeight="1" x14ac:dyDescent="0.25">
      <c r="A42" s="402"/>
      <c r="B42" s="403"/>
      <c r="C42" s="403"/>
      <c r="D42" s="403"/>
      <c r="E42" s="403"/>
      <c r="F42" s="403"/>
      <c r="G42" s="403"/>
      <c r="H42" s="403"/>
      <c r="I42" s="403"/>
      <c r="J42" s="403"/>
      <c r="K42" s="403"/>
      <c r="L42" s="403"/>
      <c r="M42" s="404"/>
      <c r="N42" s="400"/>
      <c r="O42" s="401"/>
    </row>
    <row r="43" spans="1:15" s="30" customFormat="1" ht="15" customHeight="1" x14ac:dyDescent="0.25">
      <c r="A43" s="402"/>
      <c r="B43" s="403"/>
      <c r="C43" s="403"/>
      <c r="D43" s="403"/>
      <c r="E43" s="403"/>
      <c r="F43" s="403"/>
      <c r="G43" s="403"/>
      <c r="H43" s="403"/>
      <c r="I43" s="403"/>
      <c r="J43" s="403"/>
      <c r="K43" s="403"/>
      <c r="L43" s="403"/>
      <c r="M43" s="404"/>
      <c r="N43" s="400"/>
      <c r="O43" s="401"/>
    </row>
    <row r="44" spans="1:15" s="30" customFormat="1" ht="15" customHeight="1" x14ac:dyDescent="0.25">
      <c r="A44" s="402"/>
      <c r="B44" s="403"/>
      <c r="C44" s="403"/>
      <c r="D44" s="403"/>
      <c r="E44" s="403"/>
      <c r="F44" s="403"/>
      <c r="G44" s="403"/>
      <c r="H44" s="403"/>
      <c r="I44" s="403"/>
      <c r="J44" s="403"/>
      <c r="K44" s="403"/>
      <c r="L44" s="403"/>
      <c r="M44" s="404"/>
      <c r="N44" s="400"/>
      <c r="O44" s="401"/>
    </row>
    <row r="45" spans="1:15" s="30" customFormat="1" ht="15" customHeight="1" x14ac:dyDescent="0.25">
      <c r="A45" s="402"/>
      <c r="B45" s="403"/>
      <c r="C45" s="403"/>
      <c r="D45" s="403"/>
      <c r="E45" s="403"/>
      <c r="F45" s="403"/>
      <c r="G45" s="403"/>
      <c r="H45" s="403"/>
      <c r="I45" s="403"/>
      <c r="J45" s="403"/>
      <c r="K45" s="403"/>
      <c r="L45" s="403"/>
      <c r="M45" s="404"/>
      <c r="N45" s="400"/>
      <c r="O45" s="401"/>
    </row>
    <row r="46" spans="1:15" s="30" customFormat="1" ht="15" customHeight="1" x14ac:dyDescent="0.25">
      <c r="A46" s="402"/>
      <c r="B46" s="403"/>
      <c r="C46" s="403"/>
      <c r="D46" s="403"/>
      <c r="E46" s="403"/>
      <c r="F46" s="403"/>
      <c r="G46" s="403"/>
      <c r="H46" s="403"/>
      <c r="I46" s="403"/>
      <c r="J46" s="403"/>
      <c r="K46" s="403"/>
      <c r="L46" s="403"/>
      <c r="M46" s="404"/>
      <c r="N46" s="400"/>
      <c r="O46" s="401"/>
    </row>
    <row r="47" spans="1:15" s="30" customFormat="1" ht="15" customHeight="1" x14ac:dyDescent="0.25">
      <c r="A47" s="402"/>
      <c r="B47" s="403"/>
      <c r="C47" s="403"/>
      <c r="D47" s="403"/>
      <c r="E47" s="403"/>
      <c r="F47" s="403"/>
      <c r="G47" s="403"/>
      <c r="H47" s="403"/>
      <c r="I47" s="403"/>
      <c r="J47" s="403"/>
      <c r="K47" s="403"/>
      <c r="L47" s="403"/>
      <c r="M47" s="404"/>
      <c r="N47" s="400"/>
      <c r="O47" s="401"/>
    </row>
    <row r="48" spans="1:15" s="30" customFormat="1" ht="15" customHeight="1" x14ac:dyDescent="0.25">
      <c r="A48" s="402"/>
      <c r="B48" s="403"/>
      <c r="C48" s="403"/>
      <c r="D48" s="403"/>
      <c r="E48" s="403"/>
      <c r="F48" s="403"/>
      <c r="G48" s="403"/>
      <c r="H48" s="403"/>
      <c r="I48" s="403"/>
      <c r="J48" s="403"/>
      <c r="K48" s="403"/>
      <c r="L48" s="403"/>
      <c r="M48" s="404"/>
      <c r="N48" s="400"/>
      <c r="O48" s="401"/>
    </row>
    <row r="49" spans="1:15" s="30" customFormat="1" ht="15" customHeight="1" x14ac:dyDescent="0.25">
      <c r="A49" s="402"/>
      <c r="B49" s="403"/>
      <c r="C49" s="403"/>
      <c r="D49" s="403"/>
      <c r="E49" s="403"/>
      <c r="F49" s="403"/>
      <c r="G49" s="403"/>
      <c r="H49" s="403"/>
      <c r="I49" s="403"/>
      <c r="J49" s="403"/>
      <c r="K49" s="403"/>
      <c r="L49" s="403"/>
      <c r="M49" s="404"/>
      <c r="N49" s="400"/>
      <c r="O49" s="401"/>
    </row>
    <row r="50" spans="1:15" s="30" customFormat="1" ht="15" customHeight="1" x14ac:dyDescent="0.25">
      <c r="A50" s="402"/>
      <c r="B50" s="403"/>
      <c r="C50" s="403"/>
      <c r="D50" s="403"/>
      <c r="E50" s="403"/>
      <c r="F50" s="403"/>
      <c r="G50" s="403"/>
      <c r="H50" s="403"/>
      <c r="I50" s="403"/>
      <c r="J50" s="403"/>
      <c r="K50" s="403"/>
      <c r="L50" s="403"/>
      <c r="M50" s="404"/>
      <c r="N50" s="400"/>
      <c r="O50" s="401"/>
    </row>
    <row r="52" spans="1:15" s="6" customFormat="1" ht="18" customHeight="1" thickBot="1" x14ac:dyDescent="0.3">
      <c r="G52" s="12"/>
      <c r="H52" s="405" t="s">
        <v>87</v>
      </c>
      <c r="I52" s="405"/>
      <c r="J52" s="405"/>
      <c r="K52" s="405"/>
      <c r="L52" s="405"/>
      <c r="M52" s="405"/>
      <c r="N52" s="406">
        <f>SUM(N22:O50)</f>
        <v>0</v>
      </c>
      <c r="O52" s="406"/>
    </row>
    <row r="53" spans="1:15" ht="15.75" thickTop="1" x14ac:dyDescent="0.25"/>
  </sheetData>
  <sheetProtection algorithmName="SHA-512" hashValue="ygh2y1TQuFKFnK2aqUF18S5M6AxtgWrQMu8NZTMQ4n9d0wZKAmCEYd5wKE+2FU33Tvl+j25EnD3sojyALymrFw==" saltValue="Nik29ZqCyC3ptpPavaJ0kg==" spinCount="100000" sheet="1" objects="1" scenarios="1" formatRows="0" insertRows="0" deleteRows="0" selectLockedCells="1"/>
  <mergeCells count="91">
    <mergeCell ref="N35:O35"/>
    <mergeCell ref="A36:M36"/>
    <mergeCell ref="N36:O36"/>
    <mergeCell ref="A32:M32"/>
    <mergeCell ref="N32:O32"/>
    <mergeCell ref="A33:M33"/>
    <mergeCell ref="N33:O33"/>
    <mergeCell ref="A34:M34"/>
    <mergeCell ref="N34:O34"/>
    <mergeCell ref="H52:M52"/>
    <mergeCell ref="N52:O52"/>
    <mergeCell ref="A22:M22"/>
    <mergeCell ref="A21:M21"/>
    <mergeCell ref="A23:M23"/>
    <mergeCell ref="A24:M24"/>
    <mergeCell ref="A37:M37"/>
    <mergeCell ref="A42:M42"/>
    <mergeCell ref="A43:M43"/>
    <mergeCell ref="A44:M44"/>
    <mergeCell ref="A50:M50"/>
    <mergeCell ref="A38:M38"/>
    <mergeCell ref="A39:M39"/>
    <mergeCell ref="A40:M40"/>
    <mergeCell ref="A41:M41"/>
    <mergeCell ref="A29:M29"/>
    <mergeCell ref="A49:M49"/>
    <mergeCell ref="A48:M48"/>
    <mergeCell ref="A47:M47"/>
    <mergeCell ref="N50:O50"/>
    <mergeCell ref="N48:O48"/>
    <mergeCell ref="A45:M45"/>
    <mergeCell ref="N45:O45"/>
    <mergeCell ref="A46:M46"/>
    <mergeCell ref="N46:O46"/>
    <mergeCell ref="N47:O47"/>
    <mergeCell ref="N38:O38"/>
    <mergeCell ref="N49:O49"/>
    <mergeCell ref="N42:O42"/>
    <mergeCell ref="N39:O39"/>
    <mergeCell ref="N40:O40"/>
    <mergeCell ref="N43:O43"/>
    <mergeCell ref="N44:O44"/>
    <mergeCell ref="N41:O41"/>
    <mergeCell ref="N24:O24"/>
    <mergeCell ref="N37:O37"/>
    <mergeCell ref="A25:M25"/>
    <mergeCell ref="N25:O25"/>
    <mergeCell ref="A26:M26"/>
    <mergeCell ref="N26:O26"/>
    <mergeCell ref="A27:M27"/>
    <mergeCell ref="N27:O27"/>
    <mergeCell ref="A28:M28"/>
    <mergeCell ref="N28:O28"/>
    <mergeCell ref="N29:O29"/>
    <mergeCell ref="A30:M30"/>
    <mergeCell ref="N30:O30"/>
    <mergeCell ref="A31:M31"/>
    <mergeCell ref="N31:O31"/>
    <mergeCell ref="A35:M35"/>
    <mergeCell ref="G16:H16"/>
    <mergeCell ref="I16:J16"/>
    <mergeCell ref="N21:O21"/>
    <mergeCell ref="N22:O22"/>
    <mergeCell ref="N23:O23"/>
    <mergeCell ref="A1:O1"/>
    <mergeCell ref="M5:O5"/>
    <mergeCell ref="M9:O9"/>
    <mergeCell ref="C3:H3"/>
    <mergeCell ref="C4:H4"/>
    <mergeCell ref="C5:H5"/>
    <mergeCell ref="C6:H6"/>
    <mergeCell ref="C9:H9"/>
    <mergeCell ref="J7:L7"/>
    <mergeCell ref="M3:O3"/>
    <mergeCell ref="M6:O6"/>
    <mergeCell ref="J12:O12"/>
    <mergeCell ref="J13:O13"/>
    <mergeCell ref="M10:O10"/>
    <mergeCell ref="C11:H13"/>
    <mergeCell ref="A20:C20"/>
    <mergeCell ref="C10:H10"/>
    <mergeCell ref="K16:L16"/>
    <mergeCell ref="A17:B17"/>
    <mergeCell ref="C17:D17"/>
    <mergeCell ref="E17:F17"/>
    <mergeCell ref="G17:H17"/>
    <mergeCell ref="I17:J17"/>
    <mergeCell ref="K17:L17"/>
    <mergeCell ref="A16:B16"/>
    <mergeCell ref="C16:D16"/>
    <mergeCell ref="E16:F16"/>
  </mergeCells>
  <conditionalFormatting sqref="C17 A22:O50">
    <cfRule type="notContainsBlanks" dxfId="10" priority="135">
      <formula>LEN(TRIM(A17))&gt;0</formula>
    </cfRule>
  </conditionalFormatting>
  <conditionalFormatting sqref="I17:L17">
    <cfRule type="cellIs" dxfId="9" priority="3" operator="lessThan">
      <formula>0</formula>
    </cfRule>
  </conditionalFormatting>
  <conditionalFormatting sqref="A25:O36">
    <cfRule type="notContainsBlanks" dxfId="8" priority="2">
      <formula>LEN(TRIM(A25))&gt;0</formula>
    </cfRule>
  </conditionalFormatting>
  <printOptions horizontalCentered="1"/>
  <pageMargins left="0.5" right="0.5" top="0.75" bottom="0.5" header="0.3" footer="0.3"/>
  <pageSetup scale="84" fitToHeight="0" orientation="portrait" r:id="rId1"/>
  <headerFooter>
    <oddFooter>&amp;L&amp;10CP-0197 Professional Services Invoice&amp;C&amp;10Page &amp;P of &amp;N&amp;R&amp;10&amp;K000000Revised 08/30/2023</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30" id="{F2557851-7707-429D-9AD9-D533C0F65CDF}">
            <xm:f>AND('Exhibit 7 - Invoice'!$J$21=0,'Exhibit 7 - Invoice'!$J$18&gt;0)</xm:f>
            <x14:dxf>
              <font>
                <color theme="1"/>
              </font>
              <fill>
                <patternFill>
                  <bgColor theme="1"/>
                </patternFill>
              </fill>
            </x14:dxf>
          </x14:cfRule>
          <xm:sqref>A17:L17 A22:O52</xm:sqref>
        </x14:conditionalFormatting>
        <x14:conditionalFormatting xmlns:xm="http://schemas.microsoft.com/office/excel/2006/main">
          <x14:cfRule type="expression" priority="1" id="{0F1EDC6D-2ED5-4AF3-A077-D4474BA2D105}">
            <xm:f>AND('Exhibit 7 - Invoice'!$J$21=0,'Exhibit 7 - Invoice'!$J$18&gt;0)</xm:f>
            <x14:dxf>
              <font>
                <color theme="1"/>
              </font>
              <fill>
                <patternFill>
                  <bgColor theme="1"/>
                </patternFill>
              </fill>
            </x14:dxf>
          </x14:cfRule>
          <xm:sqref>A25:O36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33"/>
    <pageSetUpPr fitToPage="1"/>
  </sheetPr>
  <dimension ref="A1:J50"/>
  <sheetViews>
    <sheetView view="pageBreakPreview" zoomScaleNormal="100" zoomScaleSheetLayoutView="100" workbookViewId="0">
      <selection activeCell="C17" sqref="C17"/>
    </sheetView>
  </sheetViews>
  <sheetFormatPr defaultColWidth="9.140625" defaultRowHeight="15" x14ac:dyDescent="0.25"/>
  <cols>
    <col min="1" max="1" width="7.7109375" style="50" customWidth="1"/>
    <col min="2" max="4" width="21.7109375" style="50" customWidth="1"/>
    <col min="5" max="5" width="22.7109375" style="50" customWidth="1"/>
    <col min="6" max="6" width="20.7109375" style="50" customWidth="1"/>
    <col min="7" max="7" width="10.42578125" style="50" bestFit="1" customWidth="1"/>
    <col min="8" max="8" width="21.5703125" style="80" hidden="1" customWidth="1"/>
    <col min="9" max="16384" width="9.140625" style="50"/>
  </cols>
  <sheetData>
    <row r="1" spans="1:10" ht="23.25" x14ac:dyDescent="0.25">
      <c r="A1" s="411" t="s">
        <v>112</v>
      </c>
      <c r="B1" s="411"/>
      <c r="C1" s="411"/>
      <c r="D1" s="411"/>
      <c r="E1" s="411"/>
      <c r="F1" s="411"/>
      <c r="G1" s="411"/>
      <c r="H1" s="76"/>
    </row>
    <row r="3" spans="1:10" ht="15" customHeight="1" x14ac:dyDescent="0.25">
      <c r="A3" s="54" t="s">
        <v>3</v>
      </c>
      <c r="B3" s="55"/>
      <c r="C3" s="379" t="str">
        <f>IF('Exhibit 7 - Invoice'!C3&lt;&gt;"",'Exhibit 7 - Invoice'!C3,"")</f>
        <v/>
      </c>
      <c r="D3" s="379"/>
      <c r="E3" s="214" t="s">
        <v>16</v>
      </c>
      <c r="F3" s="377" t="str">
        <f>IF('Exhibit 7 - Invoice'!M3&lt;&gt;"",'Exhibit 7 - Invoice'!M3,"")</f>
        <v/>
      </c>
      <c r="G3" s="377"/>
      <c r="H3" s="77"/>
      <c r="I3" s="56"/>
      <c r="J3" s="56"/>
    </row>
    <row r="4" spans="1:10" ht="15" customHeight="1" x14ac:dyDescent="0.25">
      <c r="A4" s="57" t="s">
        <v>2</v>
      </c>
      <c r="C4" s="378" t="str">
        <f>IF('Exhibit 7 - Invoice'!C4&lt;&gt;"",'Exhibit 7 - Invoice'!C4,"")</f>
        <v/>
      </c>
      <c r="D4" s="378"/>
      <c r="E4" s="215"/>
      <c r="H4" s="78"/>
      <c r="I4" s="56"/>
      <c r="J4" s="56"/>
    </row>
    <row r="5" spans="1:10" x14ac:dyDescent="0.25">
      <c r="A5" s="57" t="s">
        <v>0</v>
      </c>
      <c r="C5" s="378" t="str">
        <f>IF('Exhibit 7 - Invoice'!C5&lt;&gt;"",'Exhibit 7 - Invoice'!C5,"")</f>
        <v/>
      </c>
      <c r="D5" s="378"/>
      <c r="E5" s="214" t="s">
        <v>94</v>
      </c>
      <c r="F5" s="376" t="str">
        <f>IF('Exhibit 7 - Invoice'!M5&lt;&gt;"",'Exhibit 7 - Invoice'!M5,"")</f>
        <v/>
      </c>
      <c r="G5" s="376"/>
      <c r="H5" s="79"/>
    </row>
    <row r="6" spans="1:10" x14ac:dyDescent="0.25">
      <c r="A6" s="57" t="s">
        <v>1</v>
      </c>
      <c r="C6" s="378" t="str">
        <f>IF('Exhibit 7 - Invoice'!C6&lt;&gt;"",'Exhibit 7 - Invoice'!C6,"")</f>
        <v/>
      </c>
      <c r="D6" s="378"/>
      <c r="E6" s="214" t="s">
        <v>95</v>
      </c>
      <c r="F6" s="412" t="str">
        <f>IF('Exhibit 7 - Invoice'!M6="","",TEXT('Exhibit 7 - Invoice'!M6,"mm/dd/yy")&amp;" to "&amp;TEXT('Exhibit 7 - Invoice'!O6,"mm/dd/yy"))</f>
        <v/>
      </c>
      <c r="G6" s="412"/>
      <c r="H6" s="77"/>
    </row>
    <row r="7" spans="1:10" x14ac:dyDescent="0.25">
      <c r="C7" s="55"/>
      <c r="D7" s="55"/>
      <c r="E7" s="216" t="s">
        <v>96</v>
      </c>
      <c r="F7" s="55"/>
      <c r="G7" s="55"/>
    </row>
    <row r="8" spans="1:10" x14ac:dyDescent="0.25">
      <c r="C8" s="55"/>
      <c r="D8" s="55"/>
      <c r="E8" s="55"/>
      <c r="F8" s="55"/>
      <c r="G8" s="55"/>
    </row>
    <row r="9" spans="1:10" x14ac:dyDescent="0.25">
      <c r="A9" s="57" t="s">
        <v>12</v>
      </c>
      <c r="C9" s="372" t="str">
        <f>IF('Exhibit 7 - Invoice'!H11&lt;&gt;"",'Exhibit 7 - Invoice'!H11,"")</f>
        <v/>
      </c>
      <c r="D9" s="372"/>
      <c r="E9" s="214" t="s">
        <v>22</v>
      </c>
      <c r="F9" s="149" t="str">
        <f>IF('Exhibit 7 - Invoice'!H15&lt;&gt;"",'Exhibit 7 - Invoice'!H15,"")</f>
        <v/>
      </c>
      <c r="G9" s="113"/>
      <c r="H9" s="81"/>
    </row>
    <row r="10" spans="1:10" x14ac:dyDescent="0.25">
      <c r="A10" s="57" t="s">
        <v>13</v>
      </c>
      <c r="C10" s="372" t="str">
        <f>IF('Exhibit 7 - Invoice'!H12&lt;&gt;"",'Exhibit 7 - Invoice'!H12,"")</f>
        <v/>
      </c>
      <c r="D10" s="372"/>
      <c r="E10" s="218" t="s">
        <v>23</v>
      </c>
      <c r="F10" s="150" t="str">
        <f>IF('Exhibit 7 - Invoice'!M15&lt;&gt;"",'Exhibit 7 - Invoice'!M15,"")</f>
        <v/>
      </c>
      <c r="G10" s="113"/>
      <c r="H10" s="82"/>
    </row>
    <row r="11" spans="1:10" x14ac:dyDescent="0.25">
      <c r="A11" s="57" t="s">
        <v>14</v>
      </c>
      <c r="C11" s="373" t="str">
        <f>IF('Exhibit 7 - Invoice'!H13&lt;&gt;"",'Exhibit 7 - Invoice'!H13,"")</f>
        <v/>
      </c>
      <c r="D11" s="373"/>
      <c r="E11" s="114"/>
      <c r="F11" s="114"/>
      <c r="G11" s="114"/>
    </row>
    <row r="12" spans="1:10" x14ac:dyDescent="0.25">
      <c r="C12" s="373"/>
      <c r="D12" s="373"/>
      <c r="E12" s="410" t="str">
        <f>IF($E$14="YES","","DETAIL SHEET NOT APPLICABLE TO CONTRACT")</f>
        <v/>
      </c>
      <c r="F12" s="410"/>
      <c r="G12" s="410"/>
      <c r="H12" s="83"/>
    </row>
    <row r="13" spans="1:10" ht="15.75" thickBot="1" x14ac:dyDescent="0.3">
      <c r="C13" s="373"/>
      <c r="D13" s="373"/>
      <c r="E13" s="410" t="str">
        <f>IF($E$14="YES","","DO NOT INCLUDE WITH INVOICE")</f>
        <v/>
      </c>
      <c r="F13" s="410"/>
      <c r="G13" s="410"/>
      <c r="H13" s="83"/>
    </row>
    <row r="14" spans="1:10" ht="14.45" customHeight="1" thickBot="1" x14ac:dyDescent="0.3">
      <c r="C14" s="416" t="s">
        <v>131</v>
      </c>
      <c r="D14" s="417"/>
      <c r="E14" s="75" t="s">
        <v>133</v>
      </c>
      <c r="F14" s="217"/>
      <c r="G14" s="217"/>
    </row>
    <row r="15" spans="1:10" x14ac:dyDescent="0.25">
      <c r="A15" s="58" t="s">
        <v>99</v>
      </c>
      <c r="B15" s="59"/>
      <c r="C15" s="59"/>
      <c r="D15" s="59"/>
      <c r="E15" s="59"/>
      <c r="F15" s="59"/>
      <c r="G15" s="60"/>
      <c r="H15" s="84"/>
    </row>
    <row r="16" spans="1:10" ht="30" customHeight="1" x14ac:dyDescent="0.25">
      <c r="A16" s="415" t="s">
        <v>100</v>
      </c>
      <c r="B16" s="415"/>
      <c r="C16" s="143" t="s">
        <v>101</v>
      </c>
      <c r="D16" s="144" t="s">
        <v>49</v>
      </c>
      <c r="E16" s="144" t="s">
        <v>32</v>
      </c>
      <c r="F16" s="144" t="s">
        <v>102</v>
      </c>
      <c r="G16" s="143" t="s">
        <v>48</v>
      </c>
      <c r="H16" s="85"/>
    </row>
    <row r="17" spans="1:8" x14ac:dyDescent="0.25">
      <c r="A17" s="413">
        <f>C49</f>
        <v>0</v>
      </c>
      <c r="B17" s="414"/>
      <c r="C17" s="241"/>
      <c r="D17" s="242"/>
      <c r="E17" s="212">
        <f>C17+D17</f>
        <v>0</v>
      </c>
      <c r="F17" s="212">
        <f>A17-E17</f>
        <v>0</v>
      </c>
      <c r="G17" s="145">
        <f>IF(A17=0,0,F17/A17)</f>
        <v>0</v>
      </c>
      <c r="H17" s="86"/>
    </row>
    <row r="19" spans="1:8" x14ac:dyDescent="0.25">
      <c r="A19" s="63"/>
    </row>
    <row r="20" spans="1:8" ht="30" customHeight="1" x14ac:dyDescent="0.25">
      <c r="A20" s="418" t="s">
        <v>132</v>
      </c>
      <c r="B20" s="419"/>
      <c r="C20" s="419"/>
      <c r="H20" s="87"/>
    </row>
    <row r="21" spans="1:8" ht="30" customHeight="1" x14ac:dyDescent="0.25">
      <c r="A21" s="213" t="s">
        <v>103</v>
      </c>
      <c r="B21" s="213" t="s">
        <v>104</v>
      </c>
      <c r="C21" s="213" t="s">
        <v>105</v>
      </c>
      <c r="H21" s="88"/>
    </row>
    <row r="22" spans="1:8" x14ac:dyDescent="0.25">
      <c r="A22" s="142"/>
      <c r="B22" s="208"/>
      <c r="C22" s="209"/>
      <c r="H22" s="88"/>
    </row>
    <row r="23" spans="1:8" s="30" customFormat="1" x14ac:dyDescent="0.25">
      <c r="A23" s="142"/>
      <c r="B23" s="208"/>
      <c r="C23" s="209"/>
      <c r="H23" s="243"/>
    </row>
    <row r="24" spans="1:8" s="30" customFormat="1" x14ac:dyDescent="0.25">
      <c r="A24" s="142"/>
      <c r="B24" s="208"/>
      <c r="C24" s="209"/>
      <c r="H24" s="243"/>
    </row>
    <row r="25" spans="1:8" s="30" customFormat="1" x14ac:dyDescent="0.25">
      <c r="A25" s="142"/>
      <c r="B25" s="208"/>
      <c r="C25" s="209"/>
      <c r="H25" s="243"/>
    </row>
    <row r="26" spans="1:8" s="30" customFormat="1" x14ac:dyDescent="0.25">
      <c r="A26" s="142"/>
      <c r="B26" s="208"/>
      <c r="C26" s="209"/>
      <c r="H26" s="243"/>
    </row>
    <row r="27" spans="1:8" s="30" customFormat="1" x14ac:dyDescent="0.25">
      <c r="A27" s="142"/>
      <c r="B27" s="208"/>
      <c r="C27" s="209"/>
      <c r="H27" s="243"/>
    </row>
    <row r="28" spans="1:8" s="30" customFormat="1" x14ac:dyDescent="0.25">
      <c r="A28" s="142"/>
      <c r="B28" s="208"/>
      <c r="C28" s="209"/>
      <c r="H28" s="243"/>
    </row>
    <row r="29" spans="1:8" s="30" customFormat="1" x14ac:dyDescent="0.25">
      <c r="A29" s="142"/>
      <c r="B29" s="208"/>
      <c r="C29" s="209"/>
      <c r="H29" s="243"/>
    </row>
    <row r="30" spans="1:8" s="30" customFormat="1" x14ac:dyDescent="0.25">
      <c r="A30" s="142"/>
      <c r="B30" s="208"/>
      <c r="C30" s="209"/>
      <c r="H30" s="243"/>
    </row>
    <row r="31" spans="1:8" s="30" customFormat="1" x14ac:dyDescent="0.25">
      <c r="A31" s="142"/>
      <c r="B31" s="208"/>
      <c r="C31" s="209"/>
      <c r="H31" s="243"/>
    </row>
    <row r="32" spans="1:8" s="30" customFormat="1" x14ac:dyDescent="0.25">
      <c r="A32" s="142"/>
      <c r="B32" s="208"/>
      <c r="C32" s="209"/>
      <c r="H32" s="243"/>
    </row>
    <row r="33" spans="1:8" s="30" customFormat="1" x14ac:dyDescent="0.25">
      <c r="A33" s="142"/>
      <c r="B33" s="208"/>
      <c r="C33" s="209"/>
      <c r="H33" s="243"/>
    </row>
    <row r="34" spans="1:8" s="30" customFormat="1" x14ac:dyDescent="0.25">
      <c r="A34" s="142"/>
      <c r="B34" s="208"/>
      <c r="C34" s="209"/>
      <c r="H34" s="243"/>
    </row>
    <row r="35" spans="1:8" s="30" customFormat="1" x14ac:dyDescent="0.25">
      <c r="A35" s="142"/>
      <c r="B35" s="208"/>
      <c r="C35" s="209"/>
      <c r="H35" s="243"/>
    </row>
    <row r="36" spans="1:8" s="30" customFormat="1" x14ac:dyDescent="0.25">
      <c r="A36" s="142"/>
      <c r="B36" s="208"/>
      <c r="C36" s="209"/>
      <c r="H36" s="243"/>
    </row>
    <row r="37" spans="1:8" s="30" customFormat="1" x14ac:dyDescent="0.25">
      <c r="A37" s="142"/>
      <c r="B37" s="208"/>
      <c r="C37" s="209"/>
      <c r="H37" s="243"/>
    </row>
    <row r="38" spans="1:8" s="30" customFormat="1" x14ac:dyDescent="0.25">
      <c r="A38" s="142"/>
      <c r="B38" s="208"/>
      <c r="C38" s="209"/>
      <c r="H38" s="243"/>
    </row>
    <row r="39" spans="1:8" s="30" customFormat="1" x14ac:dyDescent="0.25">
      <c r="A39" s="142"/>
      <c r="B39" s="208"/>
      <c r="C39" s="209"/>
      <c r="H39" s="243"/>
    </row>
    <row r="40" spans="1:8" s="30" customFormat="1" x14ac:dyDescent="0.25">
      <c r="A40" s="142"/>
      <c r="B40" s="208"/>
      <c r="C40" s="209"/>
      <c r="H40" s="243"/>
    </row>
    <row r="41" spans="1:8" s="30" customFormat="1" x14ac:dyDescent="0.25">
      <c r="A41" s="142"/>
      <c r="B41" s="208"/>
      <c r="C41" s="209"/>
      <c r="H41" s="243"/>
    </row>
    <row r="42" spans="1:8" s="30" customFormat="1" x14ac:dyDescent="0.25">
      <c r="A42" s="142"/>
      <c r="B42" s="208"/>
      <c r="C42" s="209"/>
      <c r="H42" s="243"/>
    </row>
    <row r="43" spans="1:8" s="30" customFormat="1" x14ac:dyDescent="0.25">
      <c r="A43" s="142"/>
      <c r="B43" s="208"/>
      <c r="C43" s="209"/>
      <c r="H43" s="243"/>
    </row>
    <row r="44" spans="1:8" s="30" customFormat="1" x14ac:dyDescent="0.25">
      <c r="A44" s="142"/>
      <c r="B44" s="208"/>
      <c r="C44" s="209"/>
      <c r="H44" s="243"/>
    </row>
    <row r="45" spans="1:8" s="30" customFormat="1" x14ac:dyDescent="0.25">
      <c r="A45" s="142"/>
      <c r="B45" s="208"/>
      <c r="C45" s="209"/>
      <c r="H45" s="243"/>
    </row>
    <row r="46" spans="1:8" s="30" customFormat="1" x14ac:dyDescent="0.25">
      <c r="A46" s="142"/>
      <c r="B46" s="208"/>
      <c r="C46" s="209"/>
      <c r="H46" s="243"/>
    </row>
    <row r="47" spans="1:8" s="30" customFormat="1" x14ac:dyDescent="0.25">
      <c r="A47" s="142"/>
      <c r="B47" s="208"/>
      <c r="C47" s="209"/>
      <c r="H47" s="243"/>
    </row>
    <row r="48" spans="1:8" s="30" customFormat="1" x14ac:dyDescent="0.25">
      <c r="A48" s="142"/>
      <c r="B48" s="208"/>
      <c r="C48" s="209"/>
      <c r="H48" s="243"/>
    </row>
    <row r="49" spans="1:8" ht="15" customHeight="1" thickBot="1" x14ac:dyDescent="0.3">
      <c r="A49" s="61"/>
      <c r="B49" s="210" t="s">
        <v>85</v>
      </c>
      <c r="C49" s="211">
        <f>SUM(C22:C48)</f>
        <v>0</v>
      </c>
      <c r="H49" s="88"/>
    </row>
    <row r="50" spans="1:8" ht="15.75" thickTop="1" x14ac:dyDescent="0.25"/>
  </sheetData>
  <sheetProtection algorithmName="SHA-512" hashValue="IsVuRgaKIuHeG6SBumxe2t2cWTMdrACbp0YWmZU0jkn8KfcV84e2Zu39NHKOet7m9fV2uIXr1jc6N0JhEI4KGw==" saltValue="qoDzSOWSebszAXGoMhzM9g==" spinCount="100000" sheet="1" objects="1" scenarios="1" formatRows="0" insertRows="0" deleteRows="0" selectLockedCells="1"/>
  <mergeCells count="17">
    <mergeCell ref="A17:B17"/>
    <mergeCell ref="A16:B16"/>
    <mergeCell ref="C11:D13"/>
    <mergeCell ref="C14:D14"/>
    <mergeCell ref="A20:C20"/>
    <mergeCell ref="E13:G13"/>
    <mergeCell ref="E12:G12"/>
    <mergeCell ref="A1:G1"/>
    <mergeCell ref="C6:D6"/>
    <mergeCell ref="C5:D5"/>
    <mergeCell ref="C4:D4"/>
    <mergeCell ref="C3:D3"/>
    <mergeCell ref="F6:G6"/>
    <mergeCell ref="F5:G5"/>
    <mergeCell ref="F3:G3"/>
    <mergeCell ref="C9:D9"/>
    <mergeCell ref="C10:D10"/>
  </mergeCells>
  <conditionalFormatting sqref="A22:C48">
    <cfRule type="notContainsBlanks" dxfId="5" priority="12">
      <formula>LEN(TRIM(A22))&gt;0</formula>
    </cfRule>
  </conditionalFormatting>
  <conditionalFormatting sqref="F17:G17">
    <cfRule type="cellIs" dxfId="4" priority="2" operator="lessThan">
      <formula>0</formula>
    </cfRule>
  </conditionalFormatting>
  <conditionalFormatting sqref="A17:G17 A22:C49">
    <cfRule type="expression" dxfId="3" priority="1">
      <formula>OR($E$14="NO",$E$14="")</formula>
    </cfRule>
  </conditionalFormatting>
  <conditionalFormatting sqref="C14 E14">
    <cfRule type="expression" dxfId="2" priority="584">
      <formula>$E$14="YES"</formula>
    </cfRule>
  </conditionalFormatting>
  <conditionalFormatting sqref="C17:D17">
    <cfRule type="containsBlanks" dxfId="1" priority="322">
      <formula>LEN(TRIM(C17))=0</formula>
    </cfRule>
  </conditionalFormatting>
  <dataValidations count="1">
    <dataValidation type="list" allowBlank="1" showInputMessage="1" showErrorMessage="1" sqref="E14">
      <formula1>"YES,NO"</formula1>
    </dataValidation>
  </dataValidations>
  <printOptions horizontalCentered="1"/>
  <pageMargins left="0.5" right="0.5" top="0.75" bottom="0.5" header="0.3" footer="0.3"/>
  <pageSetup scale="75" fitToHeight="0" orientation="portrait" r:id="rId1"/>
  <headerFooter>
    <oddFooter>&amp;L&amp;10CP-0197 Professional Services Invoice&amp;C&amp;10Page &amp;P of &amp;N&amp;R&amp;10&amp;K000000Revised 08/30/2023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P35"/>
  <sheetViews>
    <sheetView showGridLines="0" view="pageBreakPreview" zoomScaleNormal="100" zoomScaleSheetLayoutView="100" workbookViewId="0">
      <selection activeCell="E20" sqref="E20:I20"/>
    </sheetView>
  </sheetViews>
  <sheetFormatPr defaultRowHeight="15" x14ac:dyDescent="0.25"/>
  <cols>
    <col min="1" max="2" width="7.7109375" customWidth="1"/>
    <col min="3" max="3" width="5.7109375" customWidth="1"/>
    <col min="4" max="4" width="7.28515625" customWidth="1"/>
    <col min="5" max="5" width="7.7109375" customWidth="1"/>
    <col min="6" max="6" width="7.28515625" customWidth="1"/>
    <col min="7" max="7" width="7.7109375" customWidth="1"/>
    <col min="8" max="8" width="9.28515625" customWidth="1"/>
    <col min="9" max="9" width="7.28515625" customWidth="1"/>
    <col min="10" max="10" width="7.7109375" customWidth="1"/>
    <col min="11" max="12" width="7.28515625" customWidth="1"/>
    <col min="14" max="14" width="4.7109375" customWidth="1"/>
  </cols>
  <sheetData>
    <row r="1" spans="1:16" ht="23.25" x14ac:dyDescent="0.25">
      <c r="A1" s="248" t="s">
        <v>65</v>
      </c>
      <c r="B1" s="248"/>
      <c r="C1" s="248"/>
      <c r="D1" s="248"/>
      <c r="E1" s="248"/>
      <c r="F1" s="248"/>
      <c r="G1" s="248"/>
      <c r="H1" s="248"/>
      <c r="I1" s="248"/>
      <c r="J1" s="248"/>
      <c r="K1" s="248"/>
      <c r="L1" s="248"/>
      <c r="M1" s="248"/>
      <c r="N1" s="248"/>
      <c r="O1" s="248"/>
    </row>
    <row r="3" spans="1:16" ht="15" customHeight="1" x14ac:dyDescent="0.25">
      <c r="A3" s="3" t="s">
        <v>3</v>
      </c>
      <c r="B3" s="4"/>
      <c r="C3" s="379" t="str">
        <f>IF('Exhibit 7 - Invoice'!C3&lt;&gt;"",'Exhibit 7 - Invoice'!C3,"")</f>
        <v/>
      </c>
      <c r="D3" s="379"/>
      <c r="E3" s="379"/>
      <c r="F3" s="379"/>
      <c r="G3" s="379"/>
      <c r="H3" s="379"/>
      <c r="I3" s="3"/>
      <c r="J3" s="138" t="s">
        <v>16</v>
      </c>
      <c r="K3" s="3"/>
      <c r="L3" s="3"/>
      <c r="M3" s="377" t="str">
        <f>IF('Exhibit 7 - Invoice'!M3&lt;&gt;"",'Exhibit 7 - Invoice'!M3,"")</f>
        <v/>
      </c>
      <c r="N3" s="377"/>
      <c r="O3" s="377"/>
      <c r="P3" s="7"/>
    </row>
    <row r="4" spans="1:16" ht="15" customHeight="1" x14ac:dyDescent="0.25">
      <c r="A4" s="1" t="s">
        <v>2</v>
      </c>
      <c r="C4" s="378" t="str">
        <f>IF('Exhibit 7 - Invoice'!C4&lt;&gt;"",'Exhibit 7 - Invoice'!C4,"")</f>
        <v/>
      </c>
      <c r="D4" s="378"/>
      <c r="E4" s="378"/>
      <c r="F4" s="378"/>
      <c r="G4" s="378"/>
      <c r="H4" s="378"/>
      <c r="P4" s="7"/>
    </row>
    <row r="5" spans="1:16" x14ac:dyDescent="0.25">
      <c r="A5" s="1" t="s">
        <v>0</v>
      </c>
      <c r="C5" s="378" t="str">
        <f>IF('Exhibit 7 - Invoice'!C5&lt;&gt;"",'Exhibit 7 - Invoice'!C5,"")</f>
        <v/>
      </c>
      <c r="D5" s="378"/>
      <c r="E5" s="378"/>
      <c r="F5" s="378"/>
      <c r="G5" s="378"/>
      <c r="H5" s="378"/>
      <c r="I5" s="3"/>
      <c r="J5" s="138" t="s">
        <v>94</v>
      </c>
      <c r="K5" s="3"/>
      <c r="M5" s="376" t="str">
        <f>IF('Exhibit 7 - Invoice'!M5&lt;&gt;"",'Exhibit 7 - Invoice'!M5,"")</f>
        <v/>
      </c>
      <c r="N5" s="376"/>
      <c r="O5" s="376"/>
    </row>
    <row r="6" spans="1:16" x14ac:dyDescent="0.25">
      <c r="A6" s="1" t="s">
        <v>1</v>
      </c>
      <c r="C6" s="378" t="str">
        <f>IF('Exhibit 7 - Invoice'!C6&lt;&gt;"",'Exhibit 7 - Invoice'!C6,"")</f>
        <v/>
      </c>
      <c r="D6" s="378"/>
      <c r="E6" s="378"/>
      <c r="F6" s="378"/>
      <c r="G6" s="378"/>
      <c r="H6" s="378"/>
      <c r="I6" s="3"/>
      <c r="J6" s="138" t="s">
        <v>95</v>
      </c>
      <c r="K6" s="3"/>
      <c r="M6" s="398" t="str">
        <f>IF('Exhibit 7 - Invoice'!M6="","",TEXT('Exhibit 7 - Invoice'!M6,"mm/dd/yy")&amp;" to "&amp;TEXT('Exhibit 7 - Invoice'!O6,"mm/dd/yy"))</f>
        <v/>
      </c>
      <c r="N6" s="398"/>
      <c r="O6" s="398"/>
    </row>
    <row r="7" spans="1:16" x14ac:dyDescent="0.25">
      <c r="C7" s="4"/>
      <c r="D7" s="4"/>
      <c r="E7" s="4"/>
      <c r="F7" s="4"/>
      <c r="G7" s="4"/>
      <c r="H7" s="4"/>
      <c r="I7" s="43"/>
      <c r="J7" s="247" t="s">
        <v>96</v>
      </c>
      <c r="K7" s="247"/>
      <c r="L7" s="247"/>
    </row>
    <row r="8" spans="1:16" x14ac:dyDescent="0.25">
      <c r="C8" s="4"/>
      <c r="D8" s="4"/>
      <c r="E8" s="4"/>
      <c r="F8" s="4"/>
      <c r="G8" s="4"/>
      <c r="H8" s="4"/>
      <c r="I8" s="4"/>
    </row>
    <row r="9" spans="1:16" x14ac:dyDescent="0.25">
      <c r="A9" s="1" t="s">
        <v>12</v>
      </c>
      <c r="C9" s="372" t="str">
        <f>IF('Exhibit 7 - Invoice'!H11&lt;&gt;"",'Exhibit 7 - Invoice'!H11,"")</f>
        <v/>
      </c>
      <c r="D9" s="372"/>
      <c r="E9" s="372"/>
      <c r="F9" s="372"/>
      <c r="G9" s="372"/>
      <c r="H9" s="372"/>
      <c r="I9" s="44"/>
      <c r="J9" s="138" t="s">
        <v>22</v>
      </c>
      <c r="L9" s="3"/>
      <c r="M9" s="368" t="str">
        <f>IF('Exhibit 7 - Invoice'!H15&lt;&gt;"",'Exhibit 7 - Invoice'!H15,"")</f>
        <v/>
      </c>
      <c r="N9" s="368"/>
      <c r="O9" s="368"/>
    </row>
    <row r="10" spans="1:16" x14ac:dyDescent="0.25">
      <c r="A10" s="1" t="s">
        <v>13</v>
      </c>
      <c r="C10" s="372" t="str">
        <f>IF('Exhibit 7 - Invoice'!H12&lt;&gt;"",'Exhibit 7 - Invoice'!H12,"")</f>
        <v/>
      </c>
      <c r="D10" s="372"/>
      <c r="E10" s="372"/>
      <c r="F10" s="372"/>
      <c r="G10" s="372"/>
      <c r="H10" s="372"/>
      <c r="I10" s="45"/>
      <c r="J10" s="207" t="s">
        <v>23</v>
      </c>
      <c r="K10" s="175"/>
      <c r="L10" s="175"/>
      <c r="M10" s="367" t="str">
        <f>IF('Exhibit 7 - Invoice'!M15&lt;&gt;"",'Exhibit 7 - Invoice'!M15,"")</f>
        <v/>
      </c>
      <c r="N10" s="367"/>
      <c r="O10" s="367"/>
    </row>
    <row r="11" spans="1:16" x14ac:dyDescent="0.25">
      <c r="A11" s="1" t="s">
        <v>14</v>
      </c>
      <c r="C11" s="373" t="str">
        <f>IF('Exhibit 7 - Invoice'!H13&lt;&gt;"",'Exhibit 7 - Invoice'!H13,"")</f>
        <v/>
      </c>
      <c r="D11" s="373"/>
      <c r="E11" s="373"/>
      <c r="F11" s="373"/>
      <c r="G11" s="373"/>
      <c r="H11" s="373"/>
      <c r="I11" s="3"/>
    </row>
    <row r="12" spans="1:16" x14ac:dyDescent="0.25">
      <c r="C12" s="373"/>
      <c r="D12" s="373"/>
      <c r="E12" s="373"/>
      <c r="F12" s="373"/>
      <c r="G12" s="373"/>
      <c r="H12" s="373"/>
      <c r="I12" s="3"/>
    </row>
    <row r="13" spans="1:16" x14ac:dyDescent="0.25">
      <c r="C13" s="373"/>
      <c r="D13" s="373"/>
      <c r="E13" s="373"/>
      <c r="F13" s="373"/>
      <c r="G13" s="373"/>
      <c r="H13" s="373"/>
      <c r="I13" s="11"/>
    </row>
    <row r="15" spans="1:16" x14ac:dyDescent="0.25">
      <c r="A15" s="32"/>
      <c r="B15" s="33"/>
      <c r="C15" s="432" t="s">
        <v>97</v>
      </c>
      <c r="D15" s="432"/>
      <c r="E15" s="432"/>
      <c r="F15" s="432"/>
      <c r="G15" s="35" t="str">
        <f>IF('Exhibit 7 - Invoice'!M6="","",TEXT('Exhibit 7 - Invoice'!M6,"mm/dd/yy")&amp;" to "&amp;TEXT('Exhibit 7 - Invoice'!O6,"mm/dd/yy"))</f>
        <v/>
      </c>
      <c r="H15" s="35"/>
      <c r="I15" s="146"/>
      <c r="J15" s="35"/>
      <c r="K15" s="35"/>
      <c r="L15" s="33"/>
      <c r="M15" s="35"/>
      <c r="N15" s="34"/>
      <c r="O15" s="36"/>
    </row>
    <row r="16" spans="1:16" ht="45" customHeight="1" x14ac:dyDescent="0.25">
      <c r="A16" s="426" t="str">
        <f>IF(M10="","In accordance with the Project Agreement between the Architect/Engineer and the Los Angeles Community College District Contract No. "&amp;M9&amp;", Monthly Payments may be paid upon receipt of evidence of services rendered with Architect/Engineer’s monthly statement, and with the District’s approval.","In accordance with the Project Agreement between the Architect/Engineer and the Los Angeles Community College District Contract No. "&amp;M9&amp;", Task Order No. "&amp;M10&amp;", Monthly Payments may be paid upon receipt of evidence of services rendered with Architect/Engineer’s monthly statement, and with the District’s approval.")</f>
        <v>In accordance with the Project Agreement between the Architect/Engineer and the Los Angeles Community College District Contract No. , Monthly Payments may be paid upon receipt of evidence of services rendered with Architect/Engineer’s monthly statement, and with the District’s approval.</v>
      </c>
      <c r="B16" s="427"/>
      <c r="C16" s="427"/>
      <c r="D16" s="427"/>
      <c r="E16" s="427"/>
      <c r="F16" s="427"/>
      <c r="G16" s="427"/>
      <c r="H16" s="427"/>
      <c r="I16" s="427"/>
      <c r="J16" s="427"/>
      <c r="K16" s="427"/>
      <c r="L16" s="427"/>
      <c r="M16" s="427"/>
      <c r="N16" s="427"/>
      <c r="O16" s="428"/>
    </row>
    <row r="17" spans="1:15" s="4" customFormat="1" ht="30" customHeight="1" x14ac:dyDescent="0.25">
      <c r="A17" s="429" t="s">
        <v>66</v>
      </c>
      <c r="B17" s="430"/>
      <c r="C17" s="430"/>
      <c r="D17" s="430"/>
      <c r="E17" s="430"/>
      <c r="F17" s="430"/>
      <c r="G17" s="430"/>
      <c r="H17" s="430"/>
      <c r="I17" s="430"/>
      <c r="J17" s="430"/>
      <c r="K17" s="430"/>
      <c r="L17" s="430"/>
      <c r="M17" s="430"/>
      <c r="N17" s="430"/>
      <c r="O17" s="431"/>
    </row>
    <row r="18" spans="1:15" ht="9.9499999999999993" customHeight="1" x14ac:dyDescent="0.25"/>
    <row r="19" spans="1:15" x14ac:dyDescent="0.25">
      <c r="A19" s="27"/>
      <c r="D19" s="423" t="s">
        <v>67</v>
      </c>
      <c r="E19" s="423"/>
      <c r="F19" s="423"/>
      <c r="G19" s="423"/>
      <c r="H19" s="423"/>
      <c r="I19" s="423"/>
      <c r="J19" s="423"/>
      <c r="K19" s="423"/>
      <c r="L19" s="423"/>
      <c r="M19" s="423"/>
      <c r="N19" s="423"/>
      <c r="O19" s="423"/>
    </row>
    <row r="20" spans="1:15" x14ac:dyDescent="0.25">
      <c r="D20" s="31" t="s">
        <v>68</v>
      </c>
      <c r="E20" s="424"/>
      <c r="F20" s="424"/>
      <c r="G20" s="424"/>
      <c r="H20" s="424"/>
      <c r="I20" s="425"/>
      <c r="J20" s="31" t="s">
        <v>69</v>
      </c>
      <c r="K20" s="424"/>
      <c r="L20" s="424"/>
      <c r="M20" s="424"/>
      <c r="N20" s="424"/>
      <c r="O20" s="425"/>
    </row>
    <row r="21" spans="1:15" s="50" customFormat="1" ht="90" customHeight="1" x14ac:dyDescent="0.25">
      <c r="A21" s="47" t="s">
        <v>72</v>
      </c>
      <c r="B21" s="48"/>
      <c r="C21" s="49"/>
      <c r="D21" s="420"/>
      <c r="E21" s="421"/>
      <c r="F21" s="421"/>
      <c r="G21" s="421"/>
      <c r="H21" s="421"/>
      <c r="I21" s="422"/>
      <c r="J21" s="420"/>
      <c r="K21" s="421"/>
      <c r="L21" s="421"/>
      <c r="M21" s="421"/>
      <c r="N21" s="421"/>
      <c r="O21" s="422"/>
    </row>
    <row r="22" spans="1:15" s="50" customFormat="1" ht="90" customHeight="1" x14ac:dyDescent="0.25">
      <c r="A22" s="47" t="s">
        <v>71</v>
      </c>
      <c r="B22" s="48"/>
      <c r="C22" s="49"/>
      <c r="D22" s="420"/>
      <c r="E22" s="421"/>
      <c r="F22" s="421"/>
      <c r="G22" s="421"/>
      <c r="H22" s="421"/>
      <c r="I22" s="422"/>
      <c r="J22" s="420"/>
      <c r="K22" s="421"/>
      <c r="L22" s="421"/>
      <c r="M22" s="421"/>
      <c r="N22" s="421"/>
      <c r="O22" s="422"/>
    </row>
    <row r="23" spans="1:15" s="50" customFormat="1" ht="90" customHeight="1" x14ac:dyDescent="0.25">
      <c r="A23" s="53" t="s">
        <v>70</v>
      </c>
      <c r="B23" s="51"/>
      <c r="C23" s="52"/>
      <c r="D23" s="440"/>
      <c r="E23" s="424"/>
      <c r="F23" s="424"/>
      <c r="G23" s="424"/>
      <c r="H23" s="424"/>
      <c r="I23" s="425"/>
      <c r="J23" s="440"/>
      <c r="K23" s="424"/>
      <c r="L23" s="424"/>
      <c r="M23" s="424"/>
      <c r="N23" s="424"/>
      <c r="O23" s="425"/>
    </row>
    <row r="24" spans="1:15" x14ac:dyDescent="0.25">
      <c r="A24" s="441" t="s">
        <v>73</v>
      </c>
      <c r="B24" s="441"/>
      <c r="C24" s="441"/>
      <c r="D24" s="441"/>
      <c r="E24" s="441"/>
      <c r="F24" s="441"/>
      <c r="G24" s="441"/>
      <c r="H24" s="441"/>
      <c r="I24" s="441"/>
      <c r="J24" s="441"/>
      <c r="K24" s="441"/>
      <c r="L24" s="441"/>
      <c r="M24" s="441"/>
      <c r="N24" s="441"/>
      <c r="O24" s="441"/>
    </row>
    <row r="25" spans="1:15" x14ac:dyDescent="0.25">
      <c r="A25" s="98" t="s">
        <v>122</v>
      </c>
      <c r="B25" s="90"/>
      <c r="C25" s="90"/>
      <c r="D25" s="90"/>
      <c r="E25" s="90"/>
      <c r="F25" s="90"/>
      <c r="G25" s="90"/>
      <c r="H25" s="90"/>
      <c r="I25" s="90"/>
      <c r="J25" s="90"/>
      <c r="K25" s="90"/>
      <c r="L25" s="90"/>
      <c r="M25" s="90"/>
      <c r="N25" s="90"/>
      <c r="O25" s="90"/>
    </row>
    <row r="26" spans="1:15" ht="26.1" customHeight="1" x14ac:dyDescent="0.25">
      <c r="A26" s="442" t="s">
        <v>121</v>
      </c>
      <c r="B26" s="442"/>
      <c r="C26" s="442"/>
      <c r="D26" s="442"/>
      <c r="E26" s="442"/>
      <c r="F26" s="442"/>
      <c r="G26" s="442"/>
      <c r="H26" s="442"/>
      <c r="I26" s="442"/>
      <c r="J26" s="442"/>
      <c r="K26" s="442"/>
      <c r="L26" s="442"/>
      <c r="M26" s="442"/>
      <c r="N26" s="442"/>
      <c r="O26" s="442"/>
    </row>
    <row r="27" spans="1:15" x14ac:dyDescent="0.25">
      <c r="A27" s="90" t="s">
        <v>74</v>
      </c>
      <c r="B27" s="90"/>
      <c r="C27" s="90"/>
      <c r="D27" s="90"/>
      <c r="E27" s="90"/>
      <c r="F27" s="90"/>
      <c r="G27" s="90"/>
      <c r="H27" s="90"/>
      <c r="I27" s="90"/>
      <c r="J27" s="90"/>
      <c r="K27" s="90"/>
      <c r="L27" s="90"/>
      <c r="M27" s="90"/>
      <c r="N27" s="90"/>
      <c r="O27" s="90"/>
    </row>
    <row r="28" spans="1:15" x14ac:dyDescent="0.25">
      <c r="A28" s="90"/>
      <c r="B28" s="90" t="s">
        <v>75</v>
      </c>
      <c r="C28" s="90"/>
      <c r="D28" s="90"/>
      <c r="E28" s="90"/>
      <c r="F28" s="90"/>
      <c r="G28" s="90"/>
      <c r="H28" s="90"/>
      <c r="I28" s="90"/>
      <c r="J28" s="90"/>
      <c r="K28" s="90"/>
      <c r="L28" s="90"/>
      <c r="M28" s="90"/>
      <c r="N28" s="90"/>
      <c r="O28" s="90"/>
    </row>
    <row r="29" spans="1:15" x14ac:dyDescent="0.25">
      <c r="A29" s="90"/>
      <c r="B29" s="90" t="s">
        <v>76</v>
      </c>
      <c r="C29" s="90"/>
      <c r="D29" s="90"/>
      <c r="E29" s="90"/>
      <c r="F29" s="90"/>
      <c r="G29" s="90"/>
      <c r="H29" s="90"/>
      <c r="I29" s="90"/>
      <c r="J29" s="90"/>
      <c r="K29" s="90"/>
      <c r="L29" s="90"/>
      <c r="M29" s="90"/>
      <c r="N29" s="90"/>
      <c r="O29" s="90"/>
    </row>
    <row r="30" spans="1:15" ht="32.1" customHeight="1" x14ac:dyDescent="0.25">
      <c r="A30" s="439" t="s">
        <v>77</v>
      </c>
      <c r="B30" s="439"/>
      <c r="C30" s="439"/>
      <c r="D30" s="439"/>
      <c r="E30" s="439"/>
      <c r="F30" s="439"/>
      <c r="G30" s="439"/>
      <c r="H30" s="439"/>
      <c r="I30" s="439"/>
      <c r="J30" s="439"/>
      <c r="K30" s="439"/>
      <c r="L30" s="439"/>
      <c r="M30" s="439"/>
      <c r="N30" s="439"/>
      <c r="O30" s="439"/>
    </row>
    <row r="31" spans="1:15" ht="5.0999999999999996" customHeight="1" x14ac:dyDescent="0.25"/>
    <row r="32" spans="1:15" ht="20.100000000000001" customHeight="1" x14ac:dyDescent="0.25">
      <c r="A32" s="438"/>
      <c r="B32" s="438"/>
      <c r="C32" s="438"/>
      <c r="D32" s="438"/>
      <c r="E32" s="438"/>
      <c r="F32" s="438"/>
      <c r="G32" s="438"/>
      <c r="H32" s="438"/>
      <c r="I32" s="438"/>
    </row>
    <row r="33" spans="1:15" x14ac:dyDescent="0.25">
      <c r="A33" s="433" t="s">
        <v>78</v>
      </c>
      <c r="B33" s="433"/>
      <c r="C33" s="433"/>
      <c r="D33" s="433"/>
      <c r="E33" s="433"/>
      <c r="F33" s="433"/>
      <c r="G33" s="433"/>
    </row>
    <row r="34" spans="1:15" ht="20.100000000000001" customHeight="1" x14ac:dyDescent="0.25">
      <c r="A34" s="437"/>
      <c r="B34" s="437"/>
      <c r="C34" s="437"/>
      <c r="D34" s="437"/>
      <c r="E34" s="437"/>
      <c r="F34" s="437"/>
      <c r="G34" s="437"/>
      <c r="H34" s="437"/>
      <c r="I34" s="437"/>
      <c r="L34" s="434"/>
      <c r="M34" s="435"/>
      <c r="N34" s="435"/>
      <c r="O34" s="435"/>
    </row>
    <row r="35" spans="1:15" x14ac:dyDescent="0.25">
      <c r="A35" s="433" t="s">
        <v>91</v>
      </c>
      <c r="B35" s="433"/>
      <c r="C35" s="433"/>
      <c r="D35" s="433"/>
      <c r="E35" s="433"/>
      <c r="F35" s="433"/>
      <c r="G35" s="433"/>
      <c r="L35" s="436" t="s">
        <v>43</v>
      </c>
      <c r="M35" s="436"/>
      <c r="N35" s="436"/>
      <c r="O35" s="436"/>
    </row>
  </sheetData>
  <sheetProtection algorithmName="SHA-512" hashValue="sN3ZwV7GXGia3ykwQEZfDwVRg0vuk+/P56M76ia8a4L+i+VXgniEMj7mjBhSGHPiU38ekx314RhpEDu4Pr8Fbw==" saltValue="AYN/l0e/tUdZmGyGGYLpmg==" spinCount="100000" sheet="1" objects="1" scenarios="1" formatRows="0" selectLockedCells="1"/>
  <mergeCells count="35">
    <mergeCell ref="D22:I22"/>
    <mergeCell ref="J22:O22"/>
    <mergeCell ref="A30:O30"/>
    <mergeCell ref="A33:G33"/>
    <mergeCell ref="J23:O23"/>
    <mergeCell ref="D23:I23"/>
    <mergeCell ref="A24:O24"/>
    <mergeCell ref="A26:O26"/>
    <mergeCell ref="A35:G35"/>
    <mergeCell ref="L34:O34"/>
    <mergeCell ref="L35:O35"/>
    <mergeCell ref="A34:I34"/>
    <mergeCell ref="A32:I32"/>
    <mergeCell ref="A16:O16"/>
    <mergeCell ref="A17:O17"/>
    <mergeCell ref="M3:O3"/>
    <mergeCell ref="M6:O6"/>
    <mergeCell ref="C11:H13"/>
    <mergeCell ref="C15:F15"/>
    <mergeCell ref="D21:I21"/>
    <mergeCell ref="J21:O21"/>
    <mergeCell ref="A1:O1"/>
    <mergeCell ref="C3:H3"/>
    <mergeCell ref="C4:H4"/>
    <mergeCell ref="M5:O5"/>
    <mergeCell ref="M9:O9"/>
    <mergeCell ref="C5:H5"/>
    <mergeCell ref="C6:H6"/>
    <mergeCell ref="C9:H9"/>
    <mergeCell ref="J7:L7"/>
    <mergeCell ref="M10:O10"/>
    <mergeCell ref="C10:H10"/>
    <mergeCell ref="D19:O19"/>
    <mergeCell ref="E20:I20"/>
    <mergeCell ref="K20:O20"/>
  </mergeCells>
  <conditionalFormatting sqref="E20 K20 D21 J21 D22 J22 D23 J23 A32 L34">
    <cfRule type="notContainsBlanks" dxfId="0" priority="12">
      <formula>LEN(TRIM(A20))&gt;0</formula>
    </cfRule>
  </conditionalFormatting>
  <printOptions horizontalCentered="1"/>
  <pageMargins left="0.5" right="0.5" top="0.75" bottom="0.5" header="0.3" footer="0.3"/>
  <pageSetup scale="84" fitToHeight="0" orientation="portrait" r:id="rId1"/>
  <headerFooter>
    <oddFooter>&amp;L&amp;10CP-0197 Professional Services Invoice&amp;C&amp;10Page &amp;P of &amp;N&amp;R&amp;10&amp;K000000Revised 08/30/2023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5" sqref="A15"/>
    </sheetView>
  </sheetViews>
  <sheetFormatPr defaultRowHeight="15" x14ac:dyDescent="0.25"/>
  <cols>
    <col min="1" max="1" width="50.85546875" customWidth="1"/>
    <col min="3" max="3" width="38.7109375" bestFit="1" customWidth="1"/>
  </cols>
  <sheetData>
    <row r="1" spans="1:3" x14ac:dyDescent="0.25">
      <c r="A1" t="s">
        <v>33</v>
      </c>
      <c r="C1" t="s">
        <v>64</v>
      </c>
    </row>
    <row r="2" spans="1:3" x14ac:dyDescent="0.25">
      <c r="A2" t="s">
        <v>34</v>
      </c>
      <c r="C2" t="s">
        <v>58</v>
      </c>
    </row>
    <row r="3" spans="1:3" x14ac:dyDescent="0.25">
      <c r="A3" t="s">
        <v>35</v>
      </c>
      <c r="C3" t="s">
        <v>27</v>
      </c>
    </row>
    <row r="4" spans="1:3" x14ac:dyDescent="0.25">
      <c r="A4" t="s">
        <v>36</v>
      </c>
    </row>
    <row r="5" spans="1:3" x14ac:dyDescent="0.25">
      <c r="A5" t="s">
        <v>37</v>
      </c>
    </row>
    <row r="6" spans="1:3" x14ac:dyDescent="0.25">
      <c r="A6" t="s">
        <v>38</v>
      </c>
    </row>
    <row r="7" spans="1:3" x14ac:dyDescent="0.25">
      <c r="A7" t="s">
        <v>39</v>
      </c>
    </row>
    <row r="8" spans="1:3" x14ac:dyDescent="0.25">
      <c r="A8" t="s">
        <v>40</v>
      </c>
    </row>
    <row r="9" spans="1:3" x14ac:dyDescent="0.25">
      <c r="A9" t="s">
        <v>41</v>
      </c>
    </row>
    <row r="10" spans="1:3" x14ac:dyDescent="0.25">
      <c r="A10" t="s">
        <v>134</v>
      </c>
    </row>
    <row r="11" spans="1:3" x14ac:dyDescent="0.25">
      <c r="A11" t="s">
        <v>98</v>
      </c>
    </row>
    <row r="12" spans="1:3" x14ac:dyDescent="0.25">
      <c r="A12" t="s">
        <v>90</v>
      </c>
    </row>
    <row r="13" spans="1:3" x14ac:dyDescent="0.25">
      <c r="A13"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0AE3BED2A6B54BAAD47FC10791D356" ma:contentTypeVersion="0" ma:contentTypeDescription="Create a new document." ma:contentTypeScope="" ma:versionID="1492e38549ccc8a557d3536147ee6b2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525073-D4D5-4C90-9445-E6874304198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92B4653-24DE-40E1-A853-8CFF06BE87FE}">
  <ds:schemaRefs>
    <ds:schemaRef ds:uri="http://schemas.microsoft.com/sharepoint/v3/contenttype/forms"/>
  </ds:schemaRefs>
</ds:datastoreItem>
</file>

<file path=customXml/itemProps3.xml><?xml version="1.0" encoding="utf-8"?>
<ds:datastoreItem xmlns:ds="http://schemas.openxmlformats.org/officeDocument/2006/customXml" ds:itemID="{D62FBDF8-7FCB-490C-9ABA-4992C3DD7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Exhibit 7 - Invoice</vt:lpstr>
      <vt:lpstr>Progressive-Fixed Fee</vt:lpstr>
      <vt:lpstr>Hourly-Unit</vt:lpstr>
      <vt:lpstr>Reimbursables</vt:lpstr>
      <vt:lpstr>Release of Retention</vt:lpstr>
      <vt:lpstr>Monthly Progress Report</vt:lpstr>
      <vt:lpstr>List</vt:lpstr>
      <vt:lpstr>'Exhibit 7 - Invoice'!Print_Area</vt:lpstr>
      <vt:lpstr>'Hourly-Unit'!Print_Area</vt:lpstr>
      <vt:lpstr>'Monthly Progress Report'!Print_Area</vt:lpstr>
      <vt:lpstr>'Progressive-Fixed Fee'!Print_Area</vt:lpstr>
      <vt:lpstr>Reimbursables!Print_Area</vt:lpstr>
      <vt:lpstr>'Release of Retention'!Print_Area</vt:lpstr>
      <vt:lpstr>'Monthly Progress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Ulysses Gatdula</dc:creator>
  <cp:lastModifiedBy>Ulysses Gatdula</cp:lastModifiedBy>
  <cp:lastPrinted>2023-08-30T18:50:52Z</cp:lastPrinted>
  <dcterms:created xsi:type="dcterms:W3CDTF">2019-12-20T17:16:53Z</dcterms:created>
  <dcterms:modified xsi:type="dcterms:W3CDTF">2025-05-21T21:11:27Z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0x0101000D0AE3BED2A6B54BAAD47FC10791D356</vt:lpwstr>
  </property>
</Properties>
</file>